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marim\Downloads\"/>
    </mc:Choice>
  </mc:AlternateContent>
  <xr:revisionPtr revIDLastSave="0" documentId="8_{71954648-C5AC-4818-85CC-CA93E0E3CB24}" xr6:coauthVersionLast="47" xr6:coauthVersionMax="47" xr10:uidLastSave="{00000000-0000-0000-0000-000000000000}"/>
  <bookViews>
    <workbookView xWindow="-110" yWindow="-110" windowWidth="19420" windowHeight="11500" firstSheet="2" activeTab="2" xr2:uid="{00000000-000D-0000-FFFF-FFFF00000000}"/>
  </bookViews>
  <sheets>
    <sheet name="Ⅰ．企業概要" sheetId="1" r:id="rId1"/>
    <sheet name="Ⅱ．事業内容-販売計画" sheetId="2" r:id="rId2"/>
    <sheet name="Ⅱ．事業内容" sheetId="9" r:id="rId3"/>
    <sheet name="Ⅱ．事業内容-仕入、人員計画" sheetId="4" r:id="rId4"/>
    <sheet name="Ⅱ．事業内容-販管費計画、" sheetId="11" r:id="rId5"/>
    <sheet name="Ⅲ．数値計画" sheetId="5" r:id="rId6"/>
  </sheets>
  <definedNames>
    <definedName name="_xlnm._FilterDatabase" localSheetId="5" hidden="1">'Ⅲ．数値計画'!$A$17:$N$30</definedName>
    <definedName name="_xlnm.Print_Area" localSheetId="4">'Ⅱ．事業内容-販管費計画、'!$A$1:$O$40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5" l="1"/>
  <c r="I25" i="5"/>
  <c r="C8" i="11"/>
  <c r="F6" i="11"/>
  <c r="M6" i="11"/>
  <c r="M19" i="11" s="1"/>
  <c r="L6" i="11"/>
  <c r="C6" i="11"/>
  <c r="D6" i="11"/>
  <c r="E6" i="11"/>
  <c r="G6" i="11"/>
  <c r="H6" i="11"/>
  <c r="I6" i="11"/>
  <c r="J6" i="11"/>
  <c r="K6" i="11"/>
  <c r="B6" i="11"/>
  <c r="E38" i="2"/>
  <c r="D10" i="2" s="1"/>
  <c r="G21" i="5"/>
  <c r="B19" i="11"/>
  <c r="G19" i="11"/>
  <c r="H19" i="11"/>
  <c r="I19" i="11"/>
  <c r="J19" i="11"/>
  <c r="K19" i="11"/>
  <c r="L19" i="11"/>
  <c r="C19" i="11"/>
  <c r="D19" i="11"/>
  <c r="E19" i="11"/>
  <c r="L28" i="11"/>
  <c r="G28" i="11"/>
  <c r="H8" i="11"/>
  <c r="J8" i="11"/>
  <c r="K8" i="11"/>
  <c r="M28" i="11"/>
  <c r="I8" i="11"/>
  <c r="I9" i="11" s="1"/>
  <c r="E37" i="2"/>
  <c r="D9" i="2" s="1"/>
  <c r="E39" i="2"/>
  <c r="D11" i="2" s="1"/>
  <c r="E26" i="2"/>
  <c r="D6" i="2" s="1"/>
  <c r="E27" i="2"/>
  <c r="D7" i="2" s="1"/>
  <c r="E28" i="2"/>
  <c r="D8" i="2" s="1"/>
  <c r="E16" i="2"/>
  <c r="D4" i="2" s="1"/>
  <c r="G27" i="5"/>
  <c r="E17" i="2"/>
  <c r="D5" i="2" s="1"/>
  <c r="B34" i="11"/>
  <c r="I28" i="11"/>
  <c r="J28" i="11"/>
  <c r="D28" i="11"/>
  <c r="E28" i="11"/>
  <c r="H12" i="11"/>
  <c r="I12" i="11"/>
  <c r="J12" i="11"/>
  <c r="K12" i="11"/>
  <c r="G12" i="11"/>
  <c r="C12" i="11"/>
  <c r="D12" i="11"/>
  <c r="D14" i="11" s="1"/>
  <c r="E12" i="11"/>
  <c r="B12" i="11"/>
  <c r="G28" i="4"/>
  <c r="M12" i="11"/>
  <c r="M11" i="11"/>
  <c r="F14" i="11"/>
  <c r="B11" i="11"/>
  <c r="G19" i="4"/>
  <c r="H15" i="5"/>
  <c r="E15" i="2"/>
  <c r="D3" i="2" s="1"/>
  <c r="N27" i="11"/>
  <c r="G22" i="5" s="1"/>
  <c r="N26" i="11"/>
  <c r="N15" i="11"/>
  <c r="C11" i="11"/>
  <c r="D11" i="11"/>
  <c r="E11" i="11"/>
  <c r="G11" i="11"/>
  <c r="H11" i="11"/>
  <c r="I11" i="11"/>
  <c r="I14" i="11" s="1"/>
  <c r="J11" i="11"/>
  <c r="J14" i="11" s="1"/>
  <c r="K11" i="11"/>
  <c r="N13" i="11"/>
  <c r="N16" i="11"/>
  <c r="N17" i="11"/>
  <c r="N18" i="11"/>
  <c r="N20" i="11"/>
  <c r="N21" i="11"/>
  <c r="N22" i="11"/>
  <c r="N23" i="11"/>
  <c r="N24" i="11"/>
  <c r="N25" i="11"/>
  <c r="N29" i="11"/>
  <c r="N33" i="11"/>
  <c r="C36" i="11"/>
  <c r="C34" i="11"/>
  <c r="B38" i="11"/>
  <c r="C38" i="11"/>
  <c r="D38" i="11"/>
  <c r="E38" i="11"/>
  <c r="F38" i="11"/>
  <c r="G38" i="11"/>
  <c r="H38" i="11"/>
  <c r="I38" i="11"/>
  <c r="J38" i="11"/>
  <c r="K38" i="11"/>
  <c r="L38" i="11"/>
  <c r="M38" i="11"/>
  <c r="C30" i="4"/>
  <c r="G29" i="4"/>
  <c r="G27" i="4"/>
  <c r="C26" i="4"/>
  <c r="G25" i="4"/>
  <c r="G24" i="4"/>
  <c r="G23" i="4"/>
  <c r="C22" i="4"/>
  <c r="G21" i="4"/>
  <c r="G20" i="4"/>
  <c r="K22" i="5"/>
  <c r="D36" i="11"/>
  <c r="D34" i="11" s="1"/>
  <c r="N38" i="11"/>
  <c r="E36" i="11"/>
  <c r="E34" i="11"/>
  <c r="F36" i="11"/>
  <c r="F34" i="11"/>
  <c r="G36" i="11"/>
  <c r="H36" i="11" s="1"/>
  <c r="G34" i="11"/>
  <c r="N37" i="11"/>
  <c r="M15" i="5"/>
  <c r="D8" i="11"/>
  <c r="D9" i="11" s="1"/>
  <c r="G8" i="11"/>
  <c r="G9" i="11" s="1"/>
  <c r="F19" i="11" l="1"/>
  <c r="F28" i="11"/>
  <c r="N19" i="11"/>
  <c r="B28" i="11"/>
  <c r="B8" i="11"/>
  <c r="B9" i="11" s="1"/>
  <c r="B9" i="2"/>
  <c r="F8" i="11"/>
  <c r="F9" i="11" s="1"/>
  <c r="K28" i="11"/>
  <c r="L8" i="11"/>
  <c r="L9" i="11" s="1"/>
  <c r="B3" i="2"/>
  <c r="E5" i="2" s="1"/>
  <c r="C14" i="11"/>
  <c r="G30" i="4"/>
  <c r="K21" i="5" s="1"/>
  <c r="G26" i="4"/>
  <c r="I21" i="5" s="1"/>
  <c r="G22" i="4"/>
  <c r="K14" i="11"/>
  <c r="H14" i="11"/>
  <c r="K9" i="11"/>
  <c r="M8" i="11"/>
  <c r="M9" i="11" s="1"/>
  <c r="J9" i="11"/>
  <c r="C28" i="11"/>
  <c r="H34" i="11"/>
  <c r="I36" i="11"/>
  <c r="B6" i="2"/>
  <c r="N6" i="11"/>
  <c r="C9" i="11"/>
  <c r="H28" i="11"/>
  <c r="H30" i="11" s="1"/>
  <c r="D30" i="11"/>
  <c r="D31" i="11" s="1"/>
  <c r="D35" i="11" s="1"/>
  <c r="D39" i="11" s="1"/>
  <c r="E8" i="11"/>
  <c r="E9" i="11" s="1"/>
  <c r="H9" i="11"/>
  <c r="K30" i="11"/>
  <c r="G14" i="11"/>
  <c r="G30" i="11" s="1"/>
  <c r="G31" i="11" s="1"/>
  <c r="E14" i="11"/>
  <c r="B14" i="11"/>
  <c r="B30" i="11" s="1"/>
  <c r="J30" i="11"/>
  <c r="E30" i="11"/>
  <c r="I30" i="11"/>
  <c r="I31" i="11" s="1"/>
  <c r="F30" i="11"/>
  <c r="F31" i="11" s="1"/>
  <c r="F35" i="11" s="1"/>
  <c r="F39" i="11" s="1"/>
  <c r="N12" i="11"/>
  <c r="L14" i="11"/>
  <c r="L30" i="11" s="1"/>
  <c r="N11" i="11"/>
  <c r="M14" i="11"/>
  <c r="M30" i="11" s="1"/>
  <c r="K18" i="5" l="1"/>
  <c r="K19" i="5" s="1"/>
  <c r="E10" i="2"/>
  <c r="E9" i="2"/>
  <c r="I18" i="5"/>
  <c r="I19" i="5" s="1"/>
  <c r="I20" i="5" s="1"/>
  <c r="E7" i="2"/>
  <c r="E4" i="2"/>
  <c r="E3" i="2"/>
  <c r="L31" i="11"/>
  <c r="J31" i="11"/>
  <c r="K31" i="11"/>
  <c r="M31" i="11"/>
  <c r="C30" i="11"/>
  <c r="C31" i="11" s="1"/>
  <c r="C35" i="11" s="1"/>
  <c r="C39" i="11" s="1"/>
  <c r="H31" i="11"/>
  <c r="H35" i="11" s="1"/>
  <c r="H39" i="11" s="1"/>
  <c r="B31" i="11"/>
  <c r="B35" i="11" s="1"/>
  <c r="B39" i="11" s="1"/>
  <c r="N28" i="11"/>
  <c r="E11" i="2"/>
  <c r="E6" i="2"/>
  <c r="G18" i="5"/>
  <c r="I34" i="11"/>
  <c r="J36" i="11"/>
  <c r="N8" i="11"/>
  <c r="E8" i="2"/>
  <c r="N9" i="11"/>
  <c r="E31" i="11"/>
  <c r="E35" i="11" s="1"/>
  <c r="E39" i="11" s="1"/>
  <c r="N14" i="11"/>
  <c r="G35" i="11"/>
  <c r="G19" i="5" l="1"/>
  <c r="G20" i="5" s="1"/>
  <c r="N31" i="11"/>
  <c r="N30" i="11"/>
  <c r="G25" i="5" s="1"/>
  <c r="G24" i="5" s="1"/>
  <c r="K36" i="11"/>
  <c r="J34" i="11"/>
  <c r="J35" i="11" s="1"/>
  <c r="J39" i="11" s="1"/>
  <c r="I35" i="11"/>
  <c r="I39" i="11" s="1"/>
  <c r="K20" i="5"/>
  <c r="G39" i="11"/>
  <c r="G26" i="5" l="1"/>
  <c r="G28" i="5" s="1"/>
  <c r="L36" i="11"/>
  <c r="K34" i="11"/>
  <c r="I24" i="5" l="1"/>
  <c r="I26" i="5"/>
  <c r="K35" i="11"/>
  <c r="L34" i="11"/>
  <c r="L35" i="11" s="1"/>
  <c r="L39" i="11" s="1"/>
  <c r="M36" i="11"/>
  <c r="I28" i="5" l="1"/>
  <c r="I29" i="5" s="1"/>
  <c r="I30" i="5" s="1"/>
  <c r="M34" i="11"/>
  <c r="N36" i="11"/>
  <c r="K39" i="11"/>
  <c r="K26" i="5" l="1"/>
  <c r="K28" i="5" s="1"/>
  <c r="K29" i="5" s="1"/>
  <c r="K30" i="5" s="1"/>
  <c r="K24" i="5"/>
  <c r="M35" i="11"/>
  <c r="N34" i="11"/>
  <c r="G29" i="5" s="1"/>
  <c r="G30" i="5" s="1"/>
  <c r="M39" i="11" l="1"/>
  <c r="N35" i="11"/>
</calcChain>
</file>

<file path=xl/sharedStrings.xml><?xml version="1.0" encoding="utf-8"?>
<sst xmlns="http://schemas.openxmlformats.org/spreadsheetml/2006/main" count="234" uniqueCount="196">
  <si>
    <t>事業計画書</t>
  </si>
  <si>
    <t>マイボトル習慣化</t>
    <rPh sb="5" eb="8">
      <t>シュウカンカ</t>
    </rPh>
    <phoneticPr fontId="16"/>
  </si>
  <si>
    <t>会社名 ボトルメイト</t>
    <phoneticPr fontId="16"/>
  </si>
  <si>
    <t>Ⅰ．企業概要</t>
  </si>
  <si>
    <t>１．企業名等</t>
  </si>
  <si>
    <t>代表者名</t>
  </si>
  <si>
    <t>大石紗輝</t>
  </si>
  <si>
    <t>企業名・屋号</t>
  </si>
  <si>
    <t>ボトルメイト</t>
  </si>
  <si>
    <t>所在地</t>
  </si>
  <si>
    <t>設立年月日</t>
  </si>
  <si>
    <t>資本金</t>
  </si>
  <si>
    <t>500万円</t>
  </si>
  <si>
    <t>事業内容</t>
  </si>
  <si>
    <t>飲料サブスク
専用ボトルで飲み放題ペットボトル削減に貢献するサービス</t>
  </si>
  <si>
    <t>２．経営者の経歴等</t>
  </si>
  <si>
    <t xml:space="preserve">＜経歴＞
・2028年3月　神奈川大学　経営学部　卒業予定
</t>
    <phoneticPr fontId="16"/>
  </si>
  <si>
    <t>３．起業の動機</t>
  </si>
  <si>
    <t>普段の大学生活の中で、教室の中やキャンパス内を見渡すと、多くの学生や先生方が日常的にペットボトル飲料を利用していることに気がついた。
環境問題によって、プラスチック削減が求められている中、実際にはペットボトルの利用が依然として多いのではないかと考えた。
さらにアンケート調査を行ったところ、環境問題に関心があるという人は多いものの、ペットボトルの方が手軽に買えるという声や、マイボトルは準備や洗浄が面倒と感じる人が多いことがわかった。
こうした状況から、利用者が無理なくマイボトルを使用し、環境負荷の低減につながるサービスを提供することが必要だと考えた。</t>
    <rPh sb="122" eb="123">
      <t>カンガ</t>
    </rPh>
    <rPh sb="173" eb="174">
      <t>ホウ</t>
    </rPh>
    <rPh sb="202" eb="203">
      <t>カン</t>
    </rPh>
    <rPh sb="241" eb="243">
      <t>シヨウ</t>
    </rPh>
    <rPh sb="273" eb="274">
      <t>カンガ</t>
    </rPh>
    <phoneticPr fontId="16"/>
  </si>
  <si>
    <t>４．販売・仕入計画
（１）販売計画                                                 　　　　　　　　　　　　　　　　　　　　　　　    （単位：円、％）</t>
    <phoneticPr fontId="16"/>
  </si>
  <si>
    <t>営業年数</t>
  </si>
  <si>
    <t>売上高</t>
  </si>
  <si>
    <t>商品・サービス</t>
  </si>
  <si>
    <t>部門別売上</t>
  </si>
  <si>
    <t>割合</t>
  </si>
  <si>
    <t>1 年目</t>
  </si>
  <si>
    <t>飲料サブスク</t>
    <rPh sb="0" eb="2">
      <t>インリョウ</t>
    </rPh>
    <phoneticPr fontId="16"/>
  </si>
  <si>
    <t>2 年目</t>
    <phoneticPr fontId="16"/>
  </si>
  <si>
    <t>3 年目</t>
  </si>
  <si>
    <t>（1年目）</t>
    <rPh sb="2" eb="4">
      <t>ネンメ</t>
    </rPh>
    <phoneticPr fontId="16"/>
  </si>
  <si>
    <t>商品</t>
    <rPh sb="0" eb="2">
      <t>ショウヒン</t>
    </rPh>
    <phoneticPr fontId="16"/>
  </si>
  <si>
    <t>単価</t>
    <rPh sb="0" eb="2">
      <t>タンカ</t>
    </rPh>
    <phoneticPr fontId="16"/>
  </si>
  <si>
    <t>人数</t>
    <rPh sb="0" eb="2">
      <t>ニンズウ</t>
    </rPh>
    <phoneticPr fontId="16"/>
  </si>
  <si>
    <t>合計</t>
    <rPh sb="0" eb="2">
      <t>ゴウケイ</t>
    </rPh>
    <phoneticPr fontId="16"/>
  </si>
  <si>
    <t>飲料サブスク①</t>
  </si>
  <si>
    <t>飲料サブスク②</t>
  </si>
  <si>
    <t>飲料サブスク③</t>
  </si>
  <si>
    <t>（1 年目）売上高 4,014,000円
新規会員数　300人
導入校：１校 　導入台数：2台　洗浄機1台</t>
    <phoneticPr fontId="16"/>
  </si>
  <si>
    <t>（2年目）</t>
    <rPh sb="2" eb="4">
      <t>ネンメ</t>
    </rPh>
    <phoneticPr fontId="16"/>
  </si>
  <si>
    <t>（2 年目）売上高 8,370,000円
会員数　計650人　新規会員数400人　退会者50人
導入校：２校　導入台数：４台　洗浄機２台</t>
    <rPh sb="41" eb="44">
      <t>タイカイシャ</t>
    </rPh>
    <rPh sb="46" eb="47">
      <t>ニン</t>
    </rPh>
    <phoneticPr fontId="16"/>
  </si>
  <si>
    <t>（3年目）</t>
    <rPh sb="2" eb="4">
      <t>ネンメ</t>
    </rPh>
    <phoneticPr fontId="16"/>
  </si>
  <si>
    <t>商品</t>
  </si>
  <si>
    <t>（3 年目）売上高 10,332,000 円
会員数700人　新規会員数400人 退会者50人
導入校：2校　導入台数：4台　洗浄機2台</t>
    <rPh sb="41" eb="44">
      <t>タイカイシャ</t>
    </rPh>
    <rPh sb="46" eb="47">
      <t>ニン</t>
    </rPh>
    <phoneticPr fontId="16"/>
  </si>
  <si>
    <t>（２）販売促進・集客方法</t>
    <phoneticPr fontId="16"/>
  </si>
  <si>
    <t>「販売促進」
・設置する大学に事業の良さをアピールし、契約を獲得する。
・後の企業向けのディスペンサー設置を目指し、近隣の会社員への認知を高める。
・大学に設置してもらう代わりに、売上の一部（売上の５％の予定）を大学に還元する。</t>
  </si>
  <si>
    <t xml:space="preserve">「集客方法」
・SNSで情報を発信
最近の学生はSNSでの交流が主であるから、SNSを上手く使うことで集客を目指す。
インスタグラムのフォロワーであれば、例えば一杯分安くなるなどの割引をいれる。
これは、2年目3年目に向けて、他の大学が設置することへの興味関心を高めるためでもある。
・機械の体験イベント開催。
使ってみたいと思わせるようなイベントを開催する。
実際に使ってもらうことで利用者の感想を得られる。
・「年間で〇万円お得」という節約メリットを訴求するポスター掲示。
学内の目立つ場所にポスターを掲示して、学生の認知度を高める。
少なからずSDGｓに興味のある学生がいるため、エコを全面に押し出す広告でも認知を高められると思う。
</t>
  </si>
  <si>
    <t xml:space="preserve">・学生が普段から使用しているメールでの情報発信で多くの学生に認知してもらえるきっかけになる。
学校からのメールであれば、学生が目を通すことがあると思うので、認知度上昇の機会になる。
・新入生・新入社員シーズンに合わせたサブスク割引キャンペーン。
チラシなどは新入生が多くなる４月に作成し、配る。
</t>
  </si>
  <si>
    <t>Ⅱ．事業内容</t>
    <phoneticPr fontId="16"/>
  </si>
  <si>
    <t>１．ビジョン・目標</t>
  </si>
  <si>
    <t xml:space="preserve">・ペットボトル使用量を削減し、環境負荷を軽減する。
・マイボトルを持ち運ぶことが当たり前になる社会を目指す。
・手軽にマイボトルを利用できる環境を整える。
</t>
    <phoneticPr fontId="16"/>
  </si>
  <si>
    <t>２．事業コンセプト</t>
  </si>
  <si>
    <t>（１）サービス・商品の内容</t>
    <phoneticPr fontId="16"/>
  </si>
  <si>
    <t>マイボトル専用のドリンクサーバー
飲み物：冷水、冷茶、アイスコーヒー、ジュース等の提供。
洗浄機能： ボトル洗浄機を併設。飲み替え時のすすぎ洗いを可能にし、「洗うのが面倒」という悩みを解消。
特徴： QRコード認証を採用（ボトルにQRコードをプリント）。専用ボトル以外での利用を制限し、サブスクリプション会員のみが利用できる仕組み。
サブスクの料金設定は　月１２回利用で1,000円
　　　　　　　　　　　　　　　　月24回利用で1,700円
　　　　　　　　　　　　　　　　飲み放題利用で2,700円</t>
  </si>
  <si>
    <t>（２）ターゲット顧客</t>
    <phoneticPr fontId="16"/>
  </si>
  <si>
    <t xml:space="preserve">毎日ペットボトル飲料を購入している学生・会社員。
マイボトルを持ちたいが、洗浄や持ち運びが面倒と感じている人。
導入先
SDGs推進や学生・従業員の満足度（福利厚生）向上を目指す大学および企業。
</t>
    <rPh sb="45" eb="47">
      <t>メンドウ</t>
    </rPh>
    <rPh sb="48" eb="49">
      <t>カン</t>
    </rPh>
    <rPh sb="53" eb="54">
      <t>ヒト</t>
    </rPh>
    <phoneticPr fontId="16"/>
  </si>
  <si>
    <t>（３）サービス・商品の提供方法・仕組み</t>
  </si>
  <si>
    <t>大学キャンパス内に専用の飲料提供機およびボトル洗浄機を設置し、学生や職員がサブスクリプション形式で利用できる仕組み。
機械本体と洗浄機は、メーカーからリースのかたちで利用する。設置作業や定期メンテナンスはメーカーが担当し、初期設置費用と毎日のメンテナンスについては自社が負担、担当する。
機械の運用に必要な電気代・水道代は、自社が負担。
設置先には売上の一定割合を還元。（売上の５％の予定）
利用者（学生･職員など）は個別にサブスク契約を行う。
提供飲料は、自社がメーカーから仕入れて提供を行う。
大学が夏休み（8月）、春休み期間（２月３月）は休業。</t>
  </si>
  <si>
    <t>３．現状分析等</t>
  </si>
  <si>
    <t>（１）業界のトレンド、市場規模</t>
    <phoneticPr fontId="16"/>
  </si>
  <si>
    <t>＜業界トレンド、市場規模＞
・エコ、環境に良いがトレンド
例えば、ラベルレスボトル、エコラベルなどの環境に配慮したペットボトル
・サブスク　月額３３００円で毎日ペットボトルが得られる　　　　　　　　　　　　　　　　　　　　　　　　　　　　　　　　　　　　　　　　　　　　　例えば、コークオンパス（コカコーラ）、CHACOCO（伊藤園）
・キャッシュレスがトレンド　財布からお金を出す手間をなくす
例えば、ジハンピ（サントリー）、コークオン（コカコーラ）
・自販機が全国いたるところに展開
校内では年間18万本売れている。各階に1台設置されている。
・物価高騰により節約志向の高まり
1杯の値段がペットボトルを購入するよりも安くなる。</t>
  </si>
  <si>
    <t xml:space="preserve">（２）競合の状況	</t>
    <phoneticPr fontId="16"/>
  </si>
  <si>
    <t xml:space="preserve">ドリンクのディスペンサーを設置する場所は大学内であり、校内には初期段階は一階に２台を設置することを理想とする。一階に置くメッリトとしては多くの人の学生の目に留まる場所であるからだ。また、学生や大学関係者に限らず大学を利用する方にも認知してもらいたい。
「自販機」　水一本１００円　種類によって１１０円～１９０円
各階に必ず一台は設置されている。学生が多く利用する階にはより多く設置している。
売り上げはみなとみらいキャンパスのみで年間181,232本売れていて、一番安い商品が100円であるから、最低でも1800万円ほどの売上があることになる。また、自販機は全てで３１台ある。
「コンビニ」　水一本１００円　その他いろいろ
大学で購入するよりも安い、種類が豊富である。お弁当と一緒に購入する。
「スーパー」　水一本５０円～１００円　その他いろいろ
自販機、コンビニに比べ、圧倒的に安い。
「生協」　水一本１００円　
学生が手軽に行きやすい。支払方法がいろいろある。
</t>
  </si>
  <si>
    <t>自社事業の強み、優位性</t>
  </si>
  <si>
    <t xml:space="preserve">マイボトル洗浄の手間を解消する仕組み
・大学・企業の SDGs 推進、福利厚生としての導入価値
・給水機では珍しい洗浄機・多種ドリンク提供による差別化
・圧倒的エコ
・安さ
・便利
</t>
  </si>
  <si>
    <t>（３）仕入計画</t>
  </si>
  <si>
    <t>・原価率</t>
    <rPh sb="1" eb="4">
      <t>ゲンカリツ</t>
    </rPh>
    <phoneticPr fontId="16"/>
  </si>
  <si>
    <t>・飲料関係</t>
  </si>
  <si>
    <t>仕入先名</t>
  </si>
  <si>
    <t>掛取引の割合</t>
    <rPh sb="0" eb="1">
      <t>カ</t>
    </rPh>
    <rPh sb="1" eb="3">
      <t>トリヒキ</t>
    </rPh>
    <phoneticPr fontId="16"/>
  </si>
  <si>
    <t>支払条件</t>
  </si>
  <si>
    <t>コカコーラ</t>
  </si>
  <si>
    <t>末〆翌 25 日支払</t>
  </si>
  <si>
    <t>サントリー</t>
  </si>
  <si>
    <r>
      <t>末〆翌 26 日支払</t>
    </r>
    <r>
      <rPr>
        <sz val="11"/>
        <color theme="1"/>
        <rFont val="ＭＳ Ｐゴシック"/>
        <family val="2"/>
        <charset val="128"/>
        <scheme val="minor"/>
      </rPr>
      <t/>
    </r>
  </si>
  <si>
    <t>５．店舗・施設計画</t>
    <phoneticPr fontId="16"/>
  </si>
  <si>
    <t>（1）設置エリアの状況</t>
  </si>
  <si>
    <t xml:space="preserve">・設置予定地は神奈川大学みなとみらいキャンパス内。
・みなとみらいキャンパスの生徒数は約５０００人。
</t>
  </si>
  <si>
    <t>（2）施設概要</t>
  </si>
  <si>
    <t xml:space="preserve">・神奈川大学みなとみらいキャンパス1階
・機械面積　横幅約100cm×奥行き約70cm×高さ約180cm
</t>
  </si>
  <si>
    <t>６．実施体制・人員計画　　　　　　　　　　　　　　　　　　　　　　　　　　　　　　　　（単位：円）</t>
    <rPh sb="44" eb="46">
      <t>タンイ</t>
    </rPh>
    <rPh sb="47" eb="48">
      <t>エン</t>
    </rPh>
    <phoneticPr fontId="16"/>
  </si>
  <si>
    <t>営業年数</t>
    <rPh sb="0" eb="4">
      <t>エイギョウネンスウ</t>
    </rPh>
    <phoneticPr fontId="16"/>
  </si>
  <si>
    <t>人員</t>
    <rPh sb="0" eb="2">
      <t>ジンイン</t>
    </rPh>
    <phoneticPr fontId="16"/>
  </si>
  <si>
    <t>月給</t>
    <rPh sb="0" eb="2">
      <t>ゲッキュウ</t>
    </rPh>
    <phoneticPr fontId="16"/>
  </si>
  <si>
    <t>月数</t>
    <rPh sb="0" eb="2">
      <t>ツキスウ</t>
    </rPh>
    <phoneticPr fontId="16"/>
  </si>
  <si>
    <t>給与合計</t>
    <rPh sb="0" eb="2">
      <t>キュウヨ</t>
    </rPh>
    <rPh sb="2" eb="4">
      <t>ゴウケイ</t>
    </rPh>
    <phoneticPr fontId="16"/>
  </si>
  <si>
    <t>備考</t>
    <rPh sb="0" eb="2">
      <t>ビコウ</t>
    </rPh>
    <phoneticPr fontId="16"/>
  </si>
  <si>
    <t>1 年目</t>
    <phoneticPr fontId="16"/>
  </si>
  <si>
    <t>代表者</t>
    <rPh sb="0" eb="3">
      <t>ダイヒョウシャ</t>
    </rPh>
    <phoneticPr fontId="16"/>
  </si>
  <si>
    <t>正社員</t>
    <rPh sb="0" eb="3">
      <t>セイシャイン</t>
    </rPh>
    <phoneticPr fontId="16"/>
  </si>
  <si>
    <t>アルバイト</t>
    <phoneticPr fontId="16"/>
  </si>
  <si>
    <t>3 年目</t>
    <phoneticPr fontId="16"/>
  </si>
  <si>
    <t>７．販売費及び一般管理費計画　　　　　　　　　　　　　　　　　　　　　　　　（単位：円）</t>
    <rPh sb="2" eb="5">
      <t>ハンバイヒ</t>
    </rPh>
    <rPh sb="5" eb="6">
      <t>オヨ</t>
    </rPh>
    <rPh sb="7" eb="12">
      <t>イッパンカンリヒ</t>
    </rPh>
    <rPh sb="12" eb="14">
      <t>ケイカク</t>
    </rPh>
    <rPh sb="39" eb="41">
      <t>タンイ</t>
    </rPh>
    <rPh sb="42" eb="43">
      <t>エン</t>
    </rPh>
    <phoneticPr fontId="16"/>
  </si>
  <si>
    <t>1年目</t>
    <rPh sb="1" eb="3">
      <t>ネンメ</t>
    </rPh>
    <phoneticPr fontId="34"/>
  </si>
  <si>
    <t>勘定科目</t>
    <phoneticPr fontId="34"/>
  </si>
  <si>
    <t>1か月目</t>
    <rPh sb="2" eb="4">
      <t>ゲツメ</t>
    </rPh>
    <phoneticPr fontId="34"/>
  </si>
  <si>
    <t>2か月目</t>
    <rPh sb="2" eb="4">
      <t>ゲツメ</t>
    </rPh>
    <phoneticPr fontId="34"/>
  </si>
  <si>
    <t>3か月目</t>
    <rPh sb="2" eb="4">
      <t>ゲツメ</t>
    </rPh>
    <phoneticPr fontId="34"/>
  </si>
  <si>
    <t>4か月目</t>
    <rPh sb="2" eb="4">
      <t>ゲツメ</t>
    </rPh>
    <phoneticPr fontId="34"/>
  </si>
  <si>
    <t>5か月目</t>
    <rPh sb="2" eb="4">
      <t>ゲツメ</t>
    </rPh>
    <phoneticPr fontId="34"/>
  </si>
  <si>
    <t>6か月目</t>
    <rPh sb="2" eb="4">
      <t>ゲツメ</t>
    </rPh>
    <phoneticPr fontId="34"/>
  </si>
  <si>
    <t>7か月目</t>
    <rPh sb="2" eb="4">
      <t>ゲツメ</t>
    </rPh>
    <phoneticPr fontId="34"/>
  </si>
  <si>
    <t>8か月目</t>
    <rPh sb="2" eb="4">
      <t>ゲツメ</t>
    </rPh>
    <phoneticPr fontId="34"/>
  </si>
  <si>
    <t>9か月目</t>
    <rPh sb="2" eb="4">
      <t>ゲツメ</t>
    </rPh>
    <phoneticPr fontId="34"/>
  </si>
  <si>
    <t>10か月目</t>
    <rPh sb="3" eb="5">
      <t>ゲツメ</t>
    </rPh>
    <phoneticPr fontId="34"/>
  </si>
  <si>
    <t>11か月目</t>
    <rPh sb="3" eb="5">
      <t>ゲツメ</t>
    </rPh>
    <phoneticPr fontId="34"/>
  </si>
  <si>
    <t>12か月目</t>
    <rPh sb="3" eb="5">
      <t>ゲツメ</t>
    </rPh>
    <phoneticPr fontId="34"/>
  </si>
  <si>
    <t>当期残高(合計)</t>
  </si>
  <si>
    <t>備考</t>
    <rPh sb="0" eb="2">
      <t>ビコウ</t>
    </rPh>
    <phoneticPr fontId="34"/>
  </si>
  <si>
    <t>[売上高]</t>
    <rPh sb="1" eb="3">
      <t>ウリアゲ</t>
    </rPh>
    <rPh sb="3" eb="4">
      <t>ダカ</t>
    </rPh>
    <phoneticPr fontId="34"/>
  </si>
  <si>
    <t>年商＝年間の売上高</t>
    <rPh sb="0" eb="2">
      <t>ネンショウ</t>
    </rPh>
    <rPh sb="3" eb="5">
      <t>ネンカン</t>
    </rPh>
    <rPh sb="6" eb="9">
      <t>ウリアゲダカ</t>
    </rPh>
    <phoneticPr fontId="34"/>
  </si>
  <si>
    <t>[売上原価]</t>
  </si>
  <si>
    <t>売上原価</t>
    <phoneticPr fontId="34"/>
  </si>
  <si>
    <t>売上総利益</t>
    <rPh sb="0" eb="5">
      <t>ウリアゲソウリエキ</t>
    </rPh>
    <phoneticPr fontId="34"/>
  </si>
  <si>
    <t>粗利</t>
  </si>
  <si>
    <t>[販管費]</t>
    <rPh sb="1" eb="4">
      <t>ハンカンヒ</t>
    </rPh>
    <rPh sb="3" eb="4">
      <t>ヒ</t>
    </rPh>
    <phoneticPr fontId="34"/>
  </si>
  <si>
    <t>役員報酬</t>
    <rPh sb="0" eb="4">
      <t>ヤクインホウシュウ</t>
    </rPh>
    <phoneticPr fontId="34"/>
  </si>
  <si>
    <t>自分の給料</t>
    <rPh sb="0" eb="2">
      <t>ジブン</t>
    </rPh>
    <rPh sb="3" eb="5">
      <t>キュウリョウ</t>
    </rPh>
    <phoneticPr fontId="34"/>
  </si>
  <si>
    <t>給与賃金</t>
    <rPh sb="0" eb="2">
      <t>キュウヨ</t>
    </rPh>
    <rPh sb="2" eb="4">
      <t>チンギン</t>
    </rPh>
    <phoneticPr fontId="34"/>
  </si>
  <si>
    <t>従業員の給料</t>
    <rPh sb="0" eb="3">
      <t>ジュウギョウイン</t>
    </rPh>
    <rPh sb="4" eb="6">
      <t>キュウリョウ</t>
    </rPh>
    <phoneticPr fontId="34"/>
  </si>
  <si>
    <t>外注工賃</t>
    <rPh sb="0" eb="4">
      <t>ガイチュウコウチン</t>
    </rPh>
    <phoneticPr fontId="34"/>
  </si>
  <si>
    <t>雇用ではなく業務委託</t>
    <rPh sb="0" eb="2">
      <t>コヨウ</t>
    </rPh>
    <rPh sb="6" eb="10">
      <t>ギョウムイタク</t>
    </rPh>
    <phoneticPr fontId="34"/>
  </si>
  <si>
    <t>法定福利費</t>
    <rPh sb="0" eb="5">
      <t>ホウテイフクリヒ</t>
    </rPh>
    <phoneticPr fontId="34"/>
  </si>
  <si>
    <t>社会保険料（目安は給料の13-15％ほど）</t>
    <rPh sb="0" eb="5">
      <t>シャカイホケンリョウ</t>
    </rPh>
    <rPh sb="6" eb="8">
      <t>メヤス</t>
    </rPh>
    <rPh sb="9" eb="11">
      <t>キュウリョウ</t>
    </rPh>
    <phoneticPr fontId="34"/>
  </si>
  <si>
    <t>福利厚生費</t>
    <rPh sb="0" eb="5">
      <t>フクリコウセイヒ</t>
    </rPh>
    <phoneticPr fontId="34"/>
  </si>
  <si>
    <t>租税公課</t>
    <rPh sb="0" eb="4">
      <t>ソゼイコウカ</t>
    </rPh>
    <phoneticPr fontId="34"/>
  </si>
  <si>
    <t>印紙代など</t>
    <rPh sb="0" eb="2">
      <t>インシ</t>
    </rPh>
    <rPh sb="2" eb="3">
      <t>ダイ</t>
    </rPh>
    <phoneticPr fontId="34"/>
  </si>
  <si>
    <t>ボトル洗浄（リース）</t>
  </si>
  <si>
    <t>発送費用など</t>
    <rPh sb="0" eb="4">
      <t>ハッソウヒヨウ</t>
    </rPh>
    <phoneticPr fontId="34"/>
  </si>
  <si>
    <t>水道光熱費</t>
    <rPh sb="0" eb="2">
      <t>スイドウ</t>
    </rPh>
    <rPh sb="2" eb="5">
      <t>コウネツヒ</t>
    </rPh>
    <phoneticPr fontId="34"/>
  </si>
  <si>
    <t>施設利用料（売上の５％）</t>
  </si>
  <si>
    <t>設置施設に売り上げの５％を提供</t>
    <rPh sb="0" eb="4">
      <t>セッチシセツ</t>
    </rPh>
    <rPh sb="5" eb="6">
      <t>ウ</t>
    </rPh>
    <rPh sb="7" eb="8">
      <t>ア</t>
    </rPh>
    <rPh sb="13" eb="15">
      <t>テイキョウ</t>
    </rPh>
    <phoneticPr fontId="16"/>
  </si>
  <si>
    <t>通信費</t>
    <rPh sb="0" eb="3">
      <t>ツウシンヒ</t>
    </rPh>
    <phoneticPr fontId="34"/>
  </si>
  <si>
    <t>電話代、ネット回線代など</t>
    <rPh sb="0" eb="3">
      <t>デンワダイ</t>
    </rPh>
    <rPh sb="7" eb="10">
      <t>カイセンダイ</t>
    </rPh>
    <phoneticPr fontId="34"/>
  </si>
  <si>
    <t>広告宣伝費</t>
    <rPh sb="0" eb="5">
      <t>コウコクセンデンヒ</t>
    </rPh>
    <phoneticPr fontId="34"/>
  </si>
  <si>
    <t>機械代（レンタル）</t>
  </si>
  <si>
    <t>損害保険料</t>
  </si>
  <si>
    <t>修繕費</t>
    <rPh sb="0" eb="3">
      <t>シュウゼンヒ</t>
    </rPh>
    <phoneticPr fontId="34"/>
  </si>
  <si>
    <t>消耗品費</t>
    <rPh sb="0" eb="4">
      <t>ショウモウヒンヒ</t>
    </rPh>
    <phoneticPr fontId="34"/>
  </si>
  <si>
    <t>減価償却費</t>
    <rPh sb="0" eb="5">
      <t>ゲンカショウキャクヒ</t>
    </rPh>
    <phoneticPr fontId="34"/>
  </si>
  <si>
    <t>地代家賃</t>
    <rPh sb="0" eb="4">
      <t>チダイヤチン</t>
    </rPh>
    <phoneticPr fontId="34"/>
  </si>
  <si>
    <t>事務所、店舗の家賃</t>
    <rPh sb="0" eb="3">
      <t>ジムショ</t>
    </rPh>
    <rPh sb="4" eb="6">
      <t>テンポ</t>
    </rPh>
    <rPh sb="7" eb="9">
      <t>ヤチン</t>
    </rPh>
    <phoneticPr fontId="34"/>
  </si>
  <si>
    <t>支払手数料 売上の2%</t>
  </si>
  <si>
    <t>振込手数料、決済手数料など</t>
    <rPh sb="0" eb="2">
      <t>フリコミ</t>
    </rPh>
    <rPh sb="2" eb="5">
      <t>テスウリョウ</t>
    </rPh>
    <rPh sb="6" eb="11">
      <t>ケッサイテスウリョウ</t>
    </rPh>
    <phoneticPr fontId="34"/>
  </si>
  <si>
    <t>雑費</t>
    <rPh sb="0" eb="2">
      <t>ザッピ</t>
    </rPh>
    <phoneticPr fontId="34"/>
  </si>
  <si>
    <t>販管費合計</t>
    <phoneticPr fontId="34"/>
  </si>
  <si>
    <t>営業利益</t>
    <rPh sb="0" eb="2">
      <t>エイギョウ</t>
    </rPh>
    <rPh sb="2" eb="4">
      <t>リエキ</t>
    </rPh>
    <phoneticPr fontId="34"/>
  </si>
  <si>
    <t>[営業外損益]</t>
    <rPh sb="1" eb="6">
      <t>エイギョウガイソンエキ</t>
    </rPh>
    <phoneticPr fontId="34"/>
  </si>
  <si>
    <t>営業外収益</t>
    <rPh sb="0" eb="5">
      <t>エイギョウガイシュウエキ</t>
    </rPh>
    <phoneticPr fontId="34"/>
  </si>
  <si>
    <t>支払利息</t>
    <rPh sb="0" eb="4">
      <t>シハライリソク</t>
    </rPh>
    <phoneticPr fontId="34"/>
  </si>
  <si>
    <t>借入の利息　金利2.1%</t>
    <rPh sb="0" eb="2">
      <t>カリイレ</t>
    </rPh>
    <rPh sb="3" eb="5">
      <t>リソク</t>
    </rPh>
    <rPh sb="6" eb="8">
      <t>キンリ</t>
    </rPh>
    <phoneticPr fontId="34"/>
  </si>
  <si>
    <t>経常利益</t>
    <rPh sb="0" eb="2">
      <t>ケイジョウ</t>
    </rPh>
    <rPh sb="2" eb="4">
      <t>リエキ</t>
    </rPh>
    <phoneticPr fontId="34"/>
  </si>
  <si>
    <t>借入金残高</t>
    <rPh sb="0" eb="2">
      <t>カリイレ</t>
    </rPh>
    <rPh sb="2" eb="3">
      <t>キン</t>
    </rPh>
    <rPh sb="3" eb="5">
      <t>ザンダカ</t>
    </rPh>
    <phoneticPr fontId="34"/>
  </si>
  <si>
    <t>450万円（10年返済）</t>
  </si>
  <si>
    <t>借入金返済</t>
    <rPh sb="0" eb="2">
      <t>カリイレ</t>
    </rPh>
    <rPh sb="2" eb="3">
      <t>キン</t>
    </rPh>
    <rPh sb="3" eb="5">
      <t>ヘンサイ</t>
    </rPh>
    <phoneticPr fontId="34"/>
  </si>
  <si>
    <t>単月資金推移</t>
    <rPh sb="0" eb="2">
      <t>タンゲツ</t>
    </rPh>
    <rPh sb="2" eb="4">
      <t>シキン</t>
    </rPh>
    <rPh sb="4" eb="6">
      <t>スイイ</t>
    </rPh>
    <phoneticPr fontId="34"/>
  </si>
  <si>
    <t>Ⅲ．数値計画</t>
    <phoneticPr fontId="16"/>
  </si>
  <si>
    <t>１．投資・調達計画
　　　　　　　　　　　　　　　　　　　　　　　　　　　　　　　　　　　　　　（千円）</t>
    <phoneticPr fontId="16"/>
  </si>
  <si>
    <r>
      <rPr>
        <sz val="10.5"/>
        <rFont val="MS Gothic"/>
        <family val="3"/>
      </rPr>
      <t>投資（必要な資金）</t>
    </r>
  </si>
  <si>
    <r>
      <rPr>
        <sz val="10.5"/>
        <rFont val="MS Gothic"/>
        <family val="3"/>
      </rPr>
      <t>金額</t>
    </r>
  </si>
  <si>
    <r>
      <rPr>
        <sz val="10.5"/>
        <rFont val="MS Gothic"/>
        <family val="3"/>
      </rPr>
      <t>調達</t>
    </r>
  </si>
  <si>
    <t>設備投資</t>
    <rPh sb="0" eb="4">
      <t>セツビトウシ</t>
    </rPh>
    <phoneticPr fontId="16"/>
  </si>
  <si>
    <t>内装工事費</t>
    <rPh sb="0" eb="5">
      <t>ナイソウコウジヒ</t>
    </rPh>
    <phoneticPr fontId="16"/>
  </si>
  <si>
    <t>自己資金</t>
    <rPh sb="0" eb="4">
      <t>ジコシキン</t>
    </rPh>
    <phoneticPr fontId="16"/>
  </si>
  <si>
    <t>店舗保証金</t>
    <rPh sb="0" eb="2">
      <t>テンポ</t>
    </rPh>
    <rPh sb="2" eb="5">
      <t>ホショウキン</t>
    </rPh>
    <phoneticPr fontId="16"/>
  </si>
  <si>
    <t>機械装置</t>
    <rPh sb="0" eb="4">
      <t>キカイソウチ</t>
    </rPh>
    <phoneticPr fontId="16"/>
  </si>
  <si>
    <t>器具備品</t>
    <rPh sb="0" eb="4">
      <t>キグビヒン</t>
    </rPh>
    <phoneticPr fontId="16"/>
  </si>
  <si>
    <t>親族等からの借入</t>
    <rPh sb="0" eb="3">
      <t>シンゾクトウ</t>
    </rPh>
    <rPh sb="6" eb="8">
      <t>カリイレ</t>
    </rPh>
    <phoneticPr fontId="16"/>
  </si>
  <si>
    <t>金融機関からの借入</t>
    <rPh sb="0" eb="4">
      <t>キンユウキカン</t>
    </rPh>
    <rPh sb="7" eb="9">
      <t>カリイレ</t>
    </rPh>
    <phoneticPr fontId="16"/>
  </si>
  <si>
    <t>運転資金</t>
    <rPh sb="0" eb="4">
      <t>ウンテンシキン</t>
    </rPh>
    <phoneticPr fontId="16"/>
  </si>
  <si>
    <t>商品の仕入れ</t>
    <rPh sb="0" eb="2">
      <t>ショウヒン</t>
    </rPh>
    <rPh sb="3" eb="5">
      <t>シイ</t>
    </rPh>
    <phoneticPr fontId="16"/>
  </si>
  <si>
    <t>開業の経費</t>
    <rPh sb="0" eb="2">
      <t>カイギョウ</t>
    </rPh>
    <rPh sb="3" eb="5">
      <t>ケイヒ</t>
    </rPh>
    <phoneticPr fontId="16"/>
  </si>
  <si>
    <t>その他</t>
    <rPh sb="2" eb="3">
      <t>タ</t>
    </rPh>
    <phoneticPr fontId="16"/>
  </si>
  <si>
    <r>
      <rPr>
        <sz val="10.5"/>
        <rFont val="MS Gothic"/>
        <family val="3"/>
      </rPr>
      <t>合計</t>
    </r>
  </si>
  <si>
    <r>
      <rPr>
        <sz val="10.5"/>
        <rFont val="MS Gothic"/>
        <family val="3"/>
      </rPr>
      <t>２．損益計画                                                          （千円）</t>
    </r>
  </si>
  <si>
    <r>
      <rPr>
        <sz val="10.5"/>
        <rFont val="MS Gothic"/>
        <family val="3"/>
      </rPr>
      <t>1 年目</t>
    </r>
  </si>
  <si>
    <r>
      <rPr>
        <sz val="10.5"/>
        <rFont val="MS Gothic"/>
        <family val="3"/>
      </rPr>
      <t>2 年目</t>
    </r>
  </si>
  <si>
    <r>
      <rPr>
        <sz val="10.5"/>
        <rFont val="MS Gothic"/>
        <family val="3"/>
      </rPr>
      <t>3 年目</t>
    </r>
  </si>
  <si>
    <r>
      <rPr>
        <sz val="10.5"/>
        <rFont val="MS Gothic"/>
        <family val="3"/>
      </rPr>
      <t>備考</t>
    </r>
  </si>
  <si>
    <r>
      <rPr>
        <sz val="10.5"/>
        <rFont val="MS Gothic"/>
        <family val="3"/>
      </rPr>
      <t>売上高①</t>
    </r>
  </si>
  <si>
    <r>
      <rPr>
        <sz val="9"/>
        <rFont val="MS Gothic"/>
        <family val="3"/>
      </rPr>
      <t>販売計画参照</t>
    </r>
  </si>
  <si>
    <r>
      <rPr>
        <sz val="10.5"/>
        <rFont val="MS Gothic"/>
        <family val="3"/>
      </rPr>
      <t>売上原価②</t>
    </r>
  </si>
  <si>
    <t>仕入計画参照</t>
    <rPh sb="0" eb="2">
      <t>シイレ</t>
    </rPh>
    <phoneticPr fontId="16"/>
  </si>
  <si>
    <r>
      <rPr>
        <sz val="10.5"/>
        <rFont val="MS Gothic"/>
        <family val="3"/>
      </rPr>
      <t>売上総利益③（①－②）</t>
    </r>
  </si>
  <si>
    <r>
      <rPr>
        <sz val="10.5"/>
        <rFont val="MS Gothic"/>
        <family val="3"/>
      </rPr>
      <t>人件費</t>
    </r>
  </si>
  <si>
    <t>人員計画参照</t>
    <rPh sb="0" eb="4">
      <t>ジンインケイカク</t>
    </rPh>
    <rPh sb="4" eb="6">
      <t>サンショウ</t>
    </rPh>
    <phoneticPr fontId="16"/>
  </si>
  <si>
    <r>
      <rPr>
        <sz val="10.5"/>
        <rFont val="MS Gothic"/>
        <family val="3"/>
      </rPr>
      <t>家賃</t>
    </r>
  </si>
  <si>
    <r>
      <rPr>
        <sz val="10.5"/>
        <rFont val="MS Gothic"/>
        <family val="3"/>
      </rPr>
      <t>減価償却費④</t>
    </r>
  </si>
  <si>
    <r>
      <rPr>
        <sz val="10.5"/>
        <rFont val="MS Gothic"/>
        <family val="3"/>
      </rPr>
      <t>その他</t>
    </r>
  </si>
  <si>
    <t>通信費、広告宣伝費等</t>
    <rPh sb="0" eb="3">
      <t>ツウシンヒ</t>
    </rPh>
    <phoneticPr fontId="16"/>
  </si>
  <si>
    <r>
      <rPr>
        <sz val="10"/>
        <rFont val="MS Gothic"/>
        <family val="3"/>
      </rPr>
      <t>販売費及び一般管理費⑤</t>
    </r>
  </si>
  <si>
    <r>
      <rPr>
        <sz val="10.5"/>
        <rFont val="MS Gothic"/>
        <family val="3"/>
      </rPr>
      <t>営業利益⑥（③－⑤）</t>
    </r>
  </si>
  <si>
    <r>
      <rPr>
        <sz val="10.5"/>
        <color rgb="FF000000"/>
        <rFont val="MS Gothic"/>
        <family val="3"/>
        <charset val="128"/>
      </rPr>
      <t>営業外損益⑦</t>
    </r>
    <r>
      <rPr>
        <sz val="10"/>
        <color rgb="FF000000"/>
        <rFont val="MS Gothic"/>
        <family val="3"/>
        <charset val="128"/>
      </rPr>
      <t>（支払利息）</t>
    </r>
  </si>
  <si>
    <r>
      <rPr>
        <sz val="10.5"/>
        <rFont val="MS Gothic"/>
        <family val="3"/>
      </rPr>
      <t>経常利益⑧（⑥－⑦）</t>
    </r>
  </si>
  <si>
    <r>
      <rPr>
        <sz val="10.5"/>
        <rFont val="MS Gothic"/>
        <family val="3"/>
      </rPr>
      <t>法人税等⑨</t>
    </r>
  </si>
  <si>
    <t>経常利益に 30％を乗じて算出</t>
    <phoneticPr fontId="16"/>
  </si>
  <si>
    <r>
      <rPr>
        <sz val="10.5"/>
        <rFont val="MS Gothic"/>
        <family val="3"/>
      </rPr>
      <t>税引後利益⑩（⑧－⑨）</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</si>
</sst>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yyyy/mm/dd;@"/>
    <numFmt numFmtId="177" formatCode="0.0%"/>
    <numFmt numFmtId="178" formatCode="0.00_ "/>
  </numFmts>
  <fonts count="39">
    <font>
      <sz val="10"/>
      <color rgb="FF000000"/>
      <name val="Times New Roman"/>
      <charset val="204"/>
    </font>
    <font>
      <sz val="11"/>
      <color theme="1"/>
      <name val="ＭＳ Ｐゴシック"/>
      <family val="2"/>
      <charset val="128"/>
      <scheme val="minor"/>
    </font>
    <font>
      <sz val="11"/>
      <color theme="1"/>
      <name val="ＭＳ Ｐゴシック"/>
      <family val="2"/>
      <charset val="128"/>
      <scheme val="minor"/>
    </font>
    <font>
      <sz val="18"/>
      <name val="MS Gothic"/>
      <family val="3"/>
      <charset val="128"/>
    </font>
    <font>
      <sz val="10.5"/>
      <name val="MS Gothic"/>
      <family val="3"/>
      <charset val="128"/>
    </font>
    <font>
      <sz val="10.5"/>
      <color rgb="FF000000"/>
      <name val="MS Gothic"/>
      <family val="2"/>
    </font>
    <font>
      <sz val="10.5"/>
      <color rgb="FF000000"/>
      <name val="Arial MT"/>
      <family val="2"/>
    </font>
    <font>
      <sz val="9"/>
      <name val="MS Gothic"/>
      <family val="3"/>
      <charset val="128"/>
    </font>
    <font>
      <sz val="6"/>
      <name val="MS Gothic"/>
      <family val="3"/>
      <charset val="128"/>
    </font>
    <font>
      <sz val="10"/>
      <name val="MS Gothic"/>
      <family val="3"/>
      <charset val="128"/>
    </font>
    <font>
      <sz val="18"/>
      <name val="MS Gothic"/>
      <family val="3"/>
    </font>
    <font>
      <sz val="10.5"/>
      <name val="MS Gothic"/>
      <family val="3"/>
    </font>
    <font>
      <sz val="6"/>
      <name val="MS Gothic"/>
      <family val="3"/>
    </font>
    <font>
      <sz val="9"/>
      <name val="MS Gothic"/>
      <family val="3"/>
    </font>
    <font>
      <sz val="10"/>
      <name val="MS Gothic"/>
      <family val="3"/>
    </font>
    <font>
      <sz val="10"/>
      <color rgb="FF000000"/>
      <name val="Times New Roman"/>
      <family val="1"/>
    </font>
    <font>
      <sz val="6"/>
      <name val="ＭＳ Ｐゴシック"/>
      <family val="3"/>
      <charset val="128"/>
    </font>
    <font>
      <sz val="10.5"/>
      <name val="ＭＳ Ｐゴシック"/>
      <family val="3"/>
      <charset val="128"/>
    </font>
    <font>
      <sz val="11"/>
      <color rgb="FF000000"/>
      <name val="ＭＳ Ｐゴシック"/>
      <family val="3"/>
      <charset val="128"/>
    </font>
    <font>
      <sz val="10"/>
      <color rgb="FF000000"/>
      <name val="ＭＳ Ｐゴシック"/>
      <family val="3"/>
      <charset val="128"/>
    </font>
    <font>
      <sz val="18"/>
      <name val="ＭＳ Ｐゴシック"/>
      <family val="3"/>
      <charset val="128"/>
    </font>
    <font>
      <sz val="14"/>
      <name val="ＭＳ Ｐゴシック"/>
      <family val="3"/>
      <charset val="128"/>
    </font>
    <font>
      <sz val="10.5"/>
      <color rgb="FF000000"/>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8"/>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
      <color rgb="FF000000"/>
      <name val="ＭＳ Ｐゴシック"/>
      <family val="3"/>
      <charset val="128"/>
      <scheme val="major"/>
    </font>
    <font>
      <sz val="10.5"/>
      <name val="ＭＳ Ｐゴシック"/>
      <family val="3"/>
      <charset val="128"/>
      <scheme val="major"/>
    </font>
    <font>
      <sz val="10.5"/>
      <color rgb="FF000000"/>
      <name val="ＭＳ Ｐゴシック"/>
      <family val="3"/>
      <charset val="128"/>
      <scheme val="major"/>
    </font>
    <font>
      <sz val="6"/>
      <name val="Times New Roman"/>
      <family val="3"/>
      <charset val="204"/>
    </font>
    <font>
      <sz val="11"/>
      <name val="ＭＳ Ｐゴシック"/>
      <family val="3"/>
      <charset val="128"/>
    </font>
    <font>
      <sz val="6"/>
      <name val="ＭＳ Ｐゴシック"/>
      <family val="2"/>
      <charset val="128"/>
      <scheme val="minor"/>
    </font>
    <font>
      <sz val="11"/>
      <color rgb="FFFF0000"/>
      <name val="ＭＳ Ｐゴシック"/>
      <family val="3"/>
      <charset val="128"/>
    </font>
    <font>
      <b/>
      <sz val="11"/>
      <name val="ＭＳ Ｐゴシック"/>
      <family val="3"/>
      <charset val="128"/>
    </font>
    <font>
      <sz val="10.5"/>
      <color rgb="FF000000"/>
      <name val="MS Gothic"/>
      <family val="3"/>
      <charset val="128"/>
    </font>
    <font>
      <sz val="10"/>
      <color rgb="FF000000"/>
      <name val="MS Gothic"/>
      <family val="3"/>
      <charset val="128"/>
    </font>
  </fonts>
  <fills count="10">
    <fill>
      <patternFill patternType="none"/>
    </fill>
    <fill>
      <patternFill patternType="gray125"/>
    </fill>
    <fill>
      <patternFill patternType="solid">
        <fgColor rgb="FFBCD5ED"/>
      </patternFill>
    </fill>
    <fill>
      <patternFill patternType="solid">
        <fgColor theme="9"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39997558519241921"/>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33" fillId="0" borderId="0"/>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210">
    <xf numFmtId="0" fontId="0" fillId="0" borderId="0" xfId="0" applyAlignment="1">
      <alignment horizontal="left" vertical="top"/>
    </xf>
    <xf numFmtId="0" fontId="4" fillId="2" borderId="1" xfId="0" applyFont="1" applyFill="1" applyBorder="1" applyAlignment="1">
      <alignment horizontal="left" vertical="top" wrapText="1" indent="1"/>
    </xf>
    <xf numFmtId="3" fontId="6" fillId="0" borderId="1" xfId="0" applyNumberFormat="1" applyFont="1" applyBorder="1" applyAlignment="1">
      <alignment horizontal="right" vertical="top" shrinkToFit="1"/>
    </xf>
    <xf numFmtId="1" fontId="6" fillId="0" borderId="1" xfId="0" applyNumberFormat="1" applyFont="1" applyBorder="1" applyAlignment="1">
      <alignment horizontal="right" vertical="top" shrinkToFit="1"/>
    </xf>
    <xf numFmtId="0" fontId="19" fillId="0" borderId="0" xfId="0" applyFont="1" applyAlignment="1">
      <alignment horizontal="left" vertical="top"/>
    </xf>
    <xf numFmtId="0" fontId="24" fillId="2" borderId="1" xfId="0" applyFont="1" applyFill="1" applyBorder="1" applyAlignment="1">
      <alignment horizontal="left" vertical="top" wrapText="1" indent="4"/>
    </xf>
    <xf numFmtId="0" fontId="24" fillId="2" borderId="1" xfId="0" applyFont="1" applyFill="1" applyBorder="1" applyAlignment="1">
      <alignment horizontal="left" vertical="top" wrapText="1" indent="1"/>
    </xf>
    <xf numFmtId="0" fontId="24" fillId="2" borderId="1" xfId="0" applyFont="1" applyFill="1" applyBorder="1" applyAlignment="1">
      <alignment horizontal="left" vertical="top" wrapText="1" indent="2"/>
    </xf>
    <xf numFmtId="0" fontId="23" fillId="0" borderId="0" xfId="0" applyFont="1" applyAlignment="1">
      <alignment horizontal="left" vertical="top"/>
    </xf>
    <xf numFmtId="0" fontId="26" fillId="0" borderId="1" xfId="0" applyFont="1" applyBorder="1" applyAlignment="1">
      <alignment horizontal="left" vertical="top" wrapText="1"/>
    </xf>
    <xf numFmtId="3" fontId="27" fillId="0" borderId="1" xfId="0" applyNumberFormat="1" applyFont="1" applyBorder="1" applyAlignment="1">
      <alignment horizontal="right" vertical="top" shrinkToFit="1"/>
    </xf>
    <xf numFmtId="3" fontId="25" fillId="0" borderId="1" xfId="0" applyNumberFormat="1" applyFont="1" applyBorder="1" applyAlignment="1">
      <alignment horizontal="right" vertical="top" shrinkToFit="1"/>
    </xf>
    <xf numFmtId="0" fontId="23" fillId="0" borderId="0" xfId="0" applyFont="1" applyAlignment="1">
      <alignment vertical="top" wrapText="1"/>
    </xf>
    <xf numFmtId="0" fontId="23" fillId="0" borderId="15" xfId="0" applyFont="1" applyBorder="1" applyAlignment="1">
      <alignment vertical="top" wrapText="1"/>
    </xf>
    <xf numFmtId="38" fontId="23" fillId="0" borderId="15" xfId="1" applyFont="1" applyBorder="1" applyAlignment="1">
      <alignment vertical="top" wrapText="1"/>
    </xf>
    <xf numFmtId="177" fontId="28" fillId="0" borderId="1" xfId="2" applyNumberFormat="1" applyFont="1" applyBorder="1" applyAlignment="1">
      <alignment horizontal="left" vertical="top" wrapText="1" indent="1"/>
    </xf>
    <xf numFmtId="0" fontId="23" fillId="3" borderId="15" xfId="0" applyFont="1" applyFill="1" applyBorder="1" applyAlignment="1">
      <alignment vertical="top" wrapText="1"/>
    </xf>
    <xf numFmtId="0" fontId="17" fillId="0" borderId="0" xfId="0" applyFont="1" applyAlignment="1">
      <alignment horizontal="left" vertical="top" wrapText="1" indent="1"/>
    </xf>
    <xf numFmtId="0" fontId="29" fillId="0" borderId="0" xfId="0" applyFont="1" applyAlignment="1">
      <alignment horizontal="left" vertical="top"/>
    </xf>
    <xf numFmtId="0" fontId="30" fillId="2" borderId="1" xfId="0" applyFont="1" applyFill="1" applyBorder="1" applyAlignment="1">
      <alignment horizontal="center" vertical="top" wrapText="1"/>
    </xf>
    <xf numFmtId="0" fontId="30" fillId="0" borderId="1" xfId="0" applyFont="1" applyBorder="1" applyAlignment="1">
      <alignment horizontal="center" vertical="top" wrapText="1"/>
    </xf>
    <xf numFmtId="0" fontId="30" fillId="0" borderId="0" xfId="0" applyFont="1" applyAlignment="1">
      <alignment horizontal="left" vertical="top" wrapText="1" indent="1"/>
    </xf>
    <xf numFmtId="0" fontId="29" fillId="0" borderId="0" xfId="0" applyFont="1" applyAlignment="1">
      <alignment horizontal="left" vertical="top" wrapText="1" indent="1"/>
    </xf>
    <xf numFmtId="38" fontId="4" fillId="0" borderId="7" xfId="1" applyFont="1" applyFill="1" applyBorder="1" applyAlignment="1">
      <alignment horizontal="center" vertical="top" wrapText="1"/>
    </xf>
    <xf numFmtId="38" fontId="4" fillId="0" borderId="14" xfId="1" applyFont="1" applyFill="1" applyBorder="1" applyAlignment="1">
      <alignment horizontal="center" vertical="top" wrapText="1"/>
    </xf>
    <xf numFmtId="38" fontId="4" fillId="0" borderId="10" xfId="1" applyFont="1" applyFill="1" applyBorder="1" applyAlignment="1">
      <alignment horizontal="center" vertical="top" wrapText="1"/>
    </xf>
    <xf numFmtId="38" fontId="4" fillId="0" borderId="16" xfId="1" applyFont="1" applyFill="1" applyBorder="1" applyAlignment="1">
      <alignment horizontal="right" vertical="top" wrapText="1"/>
    </xf>
    <xf numFmtId="38" fontId="4" fillId="0" borderId="19" xfId="1" applyFont="1" applyFill="1" applyBorder="1" applyAlignment="1">
      <alignment horizontal="right" vertical="top" wrapText="1"/>
    </xf>
    <xf numFmtId="38" fontId="4" fillId="0" borderId="21" xfId="1" applyFont="1" applyFill="1" applyBorder="1" applyAlignment="1">
      <alignment horizontal="right" vertical="top" wrapText="1"/>
    </xf>
    <xf numFmtId="0" fontId="30" fillId="2" borderId="2" xfId="0" applyFont="1" applyFill="1" applyBorder="1" applyAlignment="1">
      <alignment vertical="top" wrapText="1"/>
    </xf>
    <xf numFmtId="0" fontId="30" fillId="2" borderId="4" xfId="0" applyFont="1" applyFill="1" applyBorder="1" applyAlignment="1">
      <alignment vertical="top" wrapText="1"/>
    </xf>
    <xf numFmtId="0" fontId="30" fillId="2" borderId="15" xfId="0" applyFont="1" applyFill="1" applyBorder="1" applyAlignment="1">
      <alignment vertical="top" wrapText="1"/>
    </xf>
    <xf numFmtId="38" fontId="31" fillId="0" borderId="1" xfId="1" applyFont="1" applyBorder="1" applyAlignment="1">
      <alignment horizontal="right" vertical="top" shrinkToFit="1"/>
    </xf>
    <xf numFmtId="38" fontId="30" fillId="0" borderId="15" xfId="1" applyFont="1" applyBorder="1" applyAlignment="1">
      <alignment vertical="top" wrapText="1"/>
    </xf>
    <xf numFmtId="38" fontId="30" fillId="0" borderId="15" xfId="1" applyFont="1" applyBorder="1" applyAlignment="1">
      <alignment horizontal="left" vertical="top" wrapText="1"/>
    </xf>
    <xf numFmtId="1" fontId="31" fillId="0" borderId="2" xfId="0" applyNumberFormat="1" applyFont="1" applyBorder="1" applyAlignment="1">
      <alignment vertical="top" shrinkToFit="1"/>
    </xf>
    <xf numFmtId="1" fontId="31" fillId="0" borderId="8" xfId="0" applyNumberFormat="1" applyFont="1" applyBorder="1" applyAlignment="1">
      <alignment vertical="top" shrinkToFit="1"/>
    </xf>
    <xf numFmtId="9" fontId="29" fillId="0" borderId="0" xfId="0" applyNumberFormat="1" applyFont="1" applyAlignment="1">
      <alignment horizontal="left" vertical="top"/>
    </xf>
    <xf numFmtId="0" fontId="29" fillId="0" borderId="15" xfId="0" applyFont="1" applyBorder="1" applyAlignment="1">
      <alignment horizontal="left" vertical="top"/>
    </xf>
    <xf numFmtId="38" fontId="30" fillId="4" borderId="15" xfId="1" applyFont="1" applyFill="1" applyBorder="1" applyAlignment="1">
      <alignment vertical="top" wrapText="1"/>
    </xf>
    <xf numFmtId="49" fontId="33" fillId="0" borderId="15" xfId="3" applyNumberFormat="1" applyBorder="1"/>
    <xf numFmtId="0" fontId="33" fillId="0" borderId="0" xfId="3"/>
    <xf numFmtId="0" fontId="33" fillId="0" borderId="15" xfId="3" applyBorder="1"/>
    <xf numFmtId="38" fontId="33" fillId="5" borderId="15" xfId="5" applyFont="1" applyFill="1" applyBorder="1" applyAlignment="1"/>
    <xf numFmtId="38" fontId="33" fillId="5" borderId="15" xfId="3" applyNumberFormat="1" applyFill="1" applyBorder="1"/>
    <xf numFmtId="0" fontId="33" fillId="5" borderId="15" xfId="3" applyFill="1" applyBorder="1"/>
    <xf numFmtId="38" fontId="33" fillId="0" borderId="15" xfId="3" applyNumberFormat="1" applyBorder="1"/>
    <xf numFmtId="38" fontId="33" fillId="0" borderId="15" xfId="3" quotePrefix="1" applyNumberFormat="1" applyBorder="1"/>
    <xf numFmtId="38" fontId="33" fillId="0" borderId="15" xfId="5" applyFont="1" applyBorder="1" applyAlignment="1"/>
    <xf numFmtId="38" fontId="35" fillId="0" borderId="15" xfId="5" applyFont="1" applyBorder="1" applyAlignment="1"/>
    <xf numFmtId="0" fontId="33" fillId="0" borderId="26" xfId="3" applyBorder="1"/>
    <xf numFmtId="38" fontId="33" fillId="0" borderId="26" xfId="5" applyFont="1" applyBorder="1" applyAlignment="1"/>
    <xf numFmtId="49" fontId="33" fillId="0" borderId="26" xfId="3" applyNumberFormat="1" applyBorder="1"/>
    <xf numFmtId="0" fontId="33" fillId="0" borderId="27" xfId="3" applyBorder="1"/>
    <xf numFmtId="38" fontId="33" fillId="4" borderId="27" xfId="3" quotePrefix="1" applyNumberFormat="1" applyFill="1" applyBorder="1"/>
    <xf numFmtId="49" fontId="33" fillId="4" borderId="27" xfId="3" applyNumberFormat="1" applyFill="1" applyBorder="1"/>
    <xf numFmtId="38" fontId="33" fillId="4" borderId="15" xfId="3" quotePrefix="1" applyNumberFormat="1" applyFill="1" applyBorder="1"/>
    <xf numFmtId="49" fontId="33" fillId="4" borderId="15" xfId="3" applyNumberFormat="1" applyFill="1" applyBorder="1"/>
    <xf numFmtId="38" fontId="33" fillId="6" borderId="15" xfId="3" quotePrefix="1" applyNumberFormat="1" applyFill="1" applyBorder="1"/>
    <xf numFmtId="49" fontId="33" fillId="6" borderId="15" xfId="3" applyNumberFormat="1" applyFill="1" applyBorder="1"/>
    <xf numFmtId="38" fontId="33" fillId="7" borderId="15" xfId="3" quotePrefix="1" applyNumberFormat="1" applyFill="1" applyBorder="1"/>
    <xf numFmtId="49" fontId="33" fillId="7" borderId="15" xfId="3" applyNumberFormat="1" applyFill="1" applyBorder="1"/>
    <xf numFmtId="38" fontId="33" fillId="8" borderId="15" xfId="3" quotePrefix="1" applyNumberFormat="1" applyFill="1" applyBorder="1"/>
    <xf numFmtId="49" fontId="33" fillId="8" borderId="15" xfId="3" applyNumberFormat="1" applyFill="1" applyBorder="1"/>
    <xf numFmtId="178" fontId="33" fillId="0" borderId="0" xfId="3" applyNumberFormat="1"/>
    <xf numFmtId="178" fontId="33" fillId="0" borderId="15" xfId="3" applyNumberFormat="1" applyBorder="1"/>
    <xf numFmtId="38" fontId="33" fillId="9" borderId="15" xfId="3" quotePrefix="1" applyNumberFormat="1" applyFill="1" applyBorder="1"/>
    <xf numFmtId="38" fontId="33" fillId="9" borderId="15" xfId="3" applyNumberFormat="1" applyFill="1" applyBorder="1"/>
    <xf numFmtId="49" fontId="33" fillId="9" borderId="15" xfId="3" applyNumberFormat="1" applyFill="1" applyBorder="1"/>
    <xf numFmtId="49" fontId="36" fillId="0" borderId="0" xfId="3" applyNumberFormat="1" applyFont="1" applyAlignment="1">
      <alignment horizontal="center"/>
    </xf>
    <xf numFmtId="49" fontId="36" fillId="0" borderId="15" xfId="3" applyNumberFormat="1" applyFont="1" applyBorder="1" applyAlignment="1">
      <alignment horizontal="center"/>
    </xf>
    <xf numFmtId="0" fontId="33" fillId="0" borderId="0" xfId="3" applyAlignment="1">
      <alignment horizontal="center"/>
    </xf>
    <xf numFmtId="0" fontId="36" fillId="0" borderId="0" xfId="3" applyFont="1" applyAlignment="1">
      <alignment horizontal="left"/>
    </xf>
    <xf numFmtId="177" fontId="33" fillId="0" borderId="15" xfId="3" applyNumberFormat="1" applyBorder="1" applyAlignment="1">
      <alignment horizontal="left"/>
    </xf>
    <xf numFmtId="177" fontId="29" fillId="4" borderId="15" xfId="0" applyNumberFormat="1" applyFont="1" applyFill="1" applyBorder="1" applyAlignment="1">
      <alignment horizontal="left" vertical="top"/>
    </xf>
    <xf numFmtId="0" fontId="24" fillId="0" borderId="11" xfId="0" applyFont="1" applyBorder="1" applyAlignment="1">
      <alignment horizontal="left" vertical="top" wrapText="1"/>
    </xf>
    <xf numFmtId="3" fontId="25" fillId="0" borderId="4" xfId="0" applyNumberFormat="1" applyFont="1" applyBorder="1" applyAlignment="1">
      <alignment horizontal="right" vertical="top" shrinkToFit="1"/>
    </xf>
    <xf numFmtId="3" fontId="25" fillId="0" borderId="7" xfId="0" applyNumberFormat="1" applyFont="1" applyBorder="1" applyAlignment="1">
      <alignment horizontal="right" vertical="top" shrinkToFit="1"/>
    </xf>
    <xf numFmtId="0" fontId="24" fillId="0" borderId="5" xfId="0" applyFont="1" applyBorder="1" applyAlignment="1">
      <alignment horizontal="left" vertical="top" wrapText="1"/>
    </xf>
    <xf numFmtId="0" fontId="24" fillId="0" borderId="28" xfId="0" applyFont="1" applyBorder="1" applyAlignment="1">
      <alignment horizontal="left" vertical="top" wrapText="1"/>
    </xf>
    <xf numFmtId="0" fontId="26" fillId="0" borderId="7" xfId="0" applyFont="1" applyBorder="1" applyAlignment="1">
      <alignment horizontal="left" vertical="top" wrapText="1"/>
    </xf>
    <xf numFmtId="38" fontId="33" fillId="8" borderId="15" xfId="3" applyNumberFormat="1" applyFill="1" applyBorder="1"/>
    <xf numFmtId="3" fontId="25" fillId="0" borderId="29" xfId="0" applyNumberFormat="1" applyFont="1" applyBorder="1" applyAlignment="1">
      <alignment horizontal="right" vertical="top" shrinkToFit="1"/>
    </xf>
    <xf numFmtId="0" fontId="23" fillId="0" borderId="0" xfId="0" applyFont="1" applyAlignment="1">
      <alignment horizontal="right" vertical="top"/>
    </xf>
    <xf numFmtId="0" fontId="26" fillId="0" borderId="4" xfId="0" applyFont="1" applyBorder="1" applyAlignment="1">
      <alignment horizontal="left" vertical="top" wrapText="1"/>
    </xf>
    <xf numFmtId="0" fontId="24" fillId="0" borderId="0" xfId="0" applyFont="1" applyAlignment="1">
      <alignment horizontal="left" vertical="top" wrapText="1"/>
    </xf>
    <xf numFmtId="0" fontId="17" fillId="0" borderId="9" xfId="0" applyFont="1" applyBorder="1" applyAlignment="1">
      <alignment horizontal="left" vertical="top" wrapText="1"/>
    </xf>
    <xf numFmtId="0" fontId="20" fillId="0" borderId="0" xfId="0" applyFont="1" applyAlignment="1">
      <alignment horizontal="left" vertical="top" wrapText="1" indent="1"/>
    </xf>
    <xf numFmtId="0" fontId="17" fillId="0" borderId="0" xfId="0" applyFont="1" applyAlignment="1">
      <alignment horizontal="left" vertical="top" wrapText="1" indent="1"/>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0" fontId="19" fillId="0" borderId="4" xfId="0" applyFont="1" applyBorder="1" applyAlignment="1">
      <alignment horizontal="left" vertical="top" wrapText="1"/>
    </xf>
    <xf numFmtId="0" fontId="17" fillId="0" borderId="2" xfId="0" applyFont="1" applyBorder="1" applyAlignment="1">
      <alignment horizontal="left" vertical="top" wrapText="1"/>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0" fontId="17" fillId="0" borderId="7" xfId="0" applyFont="1" applyBorder="1" applyAlignment="1">
      <alignment horizontal="left" vertical="top" wrapText="1"/>
    </xf>
    <xf numFmtId="0" fontId="22" fillId="0" borderId="16" xfId="0" applyFont="1" applyBorder="1" applyAlignment="1">
      <alignment horizontal="left" vertical="top" wrapText="1"/>
    </xf>
    <xf numFmtId="0" fontId="22" fillId="0" borderId="17" xfId="0" applyFont="1" applyBorder="1" applyAlignment="1">
      <alignment horizontal="left" vertical="top" wrapText="1"/>
    </xf>
    <xf numFmtId="0" fontId="22" fillId="0" borderId="18" xfId="0" applyFont="1" applyBorder="1" applyAlignment="1">
      <alignment horizontal="left" vertical="top" wrapText="1"/>
    </xf>
    <xf numFmtId="0" fontId="22" fillId="0" borderId="19" xfId="0" applyFont="1" applyBorder="1" applyAlignment="1">
      <alignment horizontal="left" vertical="top" wrapText="1"/>
    </xf>
    <xf numFmtId="0" fontId="22" fillId="0" borderId="0" xfId="0" applyFont="1" applyAlignment="1">
      <alignment horizontal="left" vertical="top" wrapText="1"/>
    </xf>
    <xf numFmtId="0" fontId="22" fillId="0" borderId="20" xfId="0" applyFont="1" applyBorder="1" applyAlignment="1">
      <alignment horizontal="left" vertical="top" wrapText="1"/>
    </xf>
    <xf numFmtId="0" fontId="22" fillId="0" borderId="21" xfId="0" applyFont="1" applyBorder="1" applyAlignment="1">
      <alignment horizontal="left" vertical="top" wrapText="1"/>
    </xf>
    <xf numFmtId="0" fontId="22" fillId="0" borderId="22" xfId="0" applyFont="1" applyBorder="1" applyAlignment="1">
      <alignment horizontal="left" vertical="top" wrapText="1"/>
    </xf>
    <xf numFmtId="0" fontId="22" fillId="0" borderId="23"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176" fontId="18" fillId="0" borderId="0" xfId="0" applyNumberFormat="1" applyFont="1" applyAlignment="1">
      <alignment horizontal="right" vertical="top" shrinkToFit="1"/>
    </xf>
    <xf numFmtId="0" fontId="20" fillId="0" borderId="0" xfId="0" applyFont="1" applyAlignment="1">
      <alignment horizontal="center" vertical="top" wrapText="1"/>
    </xf>
    <xf numFmtId="0" fontId="21" fillId="0" borderId="0" xfId="0" applyFont="1" applyAlignment="1">
      <alignment horizontal="center" vertical="top" wrapText="1"/>
    </xf>
    <xf numFmtId="0" fontId="19" fillId="0" borderId="0" xfId="0" applyFont="1" applyAlignment="1">
      <alignment horizontal="center" vertical="top" wrapText="1"/>
    </xf>
    <xf numFmtId="0" fontId="19" fillId="0" borderId="0" xfId="0" applyFont="1" applyAlignment="1">
      <alignment horizontal="left" vertical="top"/>
    </xf>
    <xf numFmtId="0" fontId="17" fillId="0" borderId="15" xfId="0" applyFont="1" applyBorder="1" applyAlignment="1">
      <alignment horizontal="left" vertical="top" wrapText="1" indent="1"/>
    </xf>
    <xf numFmtId="0" fontId="19" fillId="0" borderId="15" xfId="0" applyFont="1" applyBorder="1" applyAlignment="1">
      <alignment horizontal="left" vertical="top" wrapText="1" indent="1"/>
    </xf>
    <xf numFmtId="0" fontId="24" fillId="0" borderId="0" xfId="0" applyFont="1" applyAlignment="1">
      <alignment horizontal="left" vertical="top" wrapText="1" indent="1"/>
    </xf>
    <xf numFmtId="3" fontId="25" fillId="4" borderId="1" xfId="0" applyNumberFormat="1" applyFont="1" applyFill="1" applyBorder="1" applyAlignment="1">
      <alignment horizontal="center" vertical="center" shrinkToFit="1"/>
    </xf>
    <xf numFmtId="0" fontId="19" fillId="0" borderId="15" xfId="0" applyFont="1" applyBorder="1" applyAlignment="1">
      <alignment horizontal="left" vertical="top" wrapText="1"/>
    </xf>
    <xf numFmtId="0" fontId="23" fillId="0" borderId="15" xfId="0" applyFont="1" applyBorder="1" applyAlignment="1">
      <alignment horizontal="left" vertical="top" wrapText="1"/>
    </xf>
    <xf numFmtId="3" fontId="25" fillId="4" borderId="11" xfId="0" applyNumberFormat="1" applyFont="1" applyFill="1" applyBorder="1" applyAlignment="1">
      <alignment horizontal="center" vertical="center" shrinkToFit="1"/>
    </xf>
    <xf numFmtId="3" fontId="25" fillId="4" borderId="13" xfId="0" applyNumberFormat="1" applyFont="1" applyFill="1" applyBorder="1" applyAlignment="1">
      <alignment horizontal="center" vertical="center" shrinkToFit="1"/>
    </xf>
    <xf numFmtId="0" fontId="30" fillId="0" borderId="15" xfId="0" applyFont="1" applyBorder="1" applyAlignment="1">
      <alignment horizontal="left" vertical="top" wrapText="1" indent="1"/>
    </xf>
    <xf numFmtId="0" fontId="29" fillId="0" borderId="15" xfId="0" applyFont="1" applyBorder="1" applyAlignment="1">
      <alignment horizontal="left" vertical="top" wrapText="1" indent="1"/>
    </xf>
    <xf numFmtId="0" fontId="30" fillId="0" borderId="0" xfId="0" applyFont="1" applyAlignment="1">
      <alignment horizontal="left" vertical="top" wrapText="1" indent="1"/>
    </xf>
    <xf numFmtId="0" fontId="29" fillId="0" borderId="0" xfId="0" applyFont="1" applyAlignment="1">
      <alignment horizontal="left" vertical="top" wrapText="1" indent="1"/>
    </xf>
    <xf numFmtId="0" fontId="30" fillId="2" borderId="2" xfId="0" applyFont="1" applyFill="1" applyBorder="1" applyAlignment="1">
      <alignment vertical="top" wrapText="1"/>
    </xf>
    <xf numFmtId="0" fontId="30" fillId="2" borderId="3" xfId="0" applyFont="1" applyFill="1" applyBorder="1" applyAlignment="1">
      <alignment vertical="top" wrapText="1"/>
    </xf>
    <xf numFmtId="0" fontId="30" fillId="0" borderId="0" xfId="0" applyFont="1" applyAlignment="1">
      <alignment horizontal="left" vertical="top" wrapText="1"/>
    </xf>
    <xf numFmtId="0" fontId="30" fillId="0" borderId="2" xfId="0" applyFont="1" applyBorder="1" applyAlignment="1">
      <alignment horizontal="left" vertical="top" wrapText="1"/>
    </xf>
    <xf numFmtId="0" fontId="30" fillId="0" borderId="4" xfId="0" applyFont="1" applyBorder="1" applyAlignment="1">
      <alignment horizontal="left"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0" fontId="30" fillId="0" borderId="4" xfId="0" applyFont="1" applyBorder="1" applyAlignment="1">
      <alignment horizontal="center" vertical="top" wrapText="1"/>
    </xf>
    <xf numFmtId="9" fontId="30" fillId="0" borderId="2" xfId="0" applyNumberFormat="1" applyFont="1" applyBorder="1" applyAlignment="1">
      <alignment horizontal="center" vertical="top" wrapText="1"/>
    </xf>
    <xf numFmtId="0" fontId="30" fillId="2" borderId="2" xfId="0" applyFont="1" applyFill="1" applyBorder="1" applyAlignment="1">
      <alignment horizontal="left" vertical="top" wrapText="1" indent="4"/>
    </xf>
    <xf numFmtId="0" fontId="30" fillId="2" borderId="4" xfId="0" applyFont="1" applyFill="1" applyBorder="1" applyAlignment="1">
      <alignment horizontal="left" vertical="top" wrapText="1" indent="4"/>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0" fontId="30" fillId="2" borderId="4" xfId="0" applyFont="1" applyFill="1" applyBorder="1" applyAlignment="1">
      <alignment horizontal="center" vertical="top" wrapText="1"/>
    </xf>
    <xf numFmtId="38" fontId="31" fillId="0" borderId="2" xfId="1" applyFont="1" applyBorder="1" applyAlignment="1">
      <alignment horizontal="right" vertical="top" shrinkToFit="1"/>
    </xf>
    <xf numFmtId="38" fontId="31" fillId="0" borderId="3" xfId="1" applyFont="1" applyBorder="1" applyAlignment="1">
      <alignment horizontal="right" vertical="top" shrinkToFit="1"/>
    </xf>
    <xf numFmtId="0" fontId="30" fillId="0" borderId="11" xfId="0" applyFont="1" applyBorder="1" applyAlignment="1">
      <alignment horizontal="left" vertical="top" wrapText="1"/>
    </xf>
    <xf numFmtId="0" fontId="30" fillId="0" borderId="13" xfId="0" applyFont="1" applyBorder="1" applyAlignment="1">
      <alignment horizontal="left" vertical="top" wrapText="1"/>
    </xf>
    <xf numFmtId="0" fontId="30" fillId="0" borderId="12" xfId="0" applyFont="1" applyBorder="1" applyAlignment="1">
      <alignment horizontal="left" vertical="top" wrapText="1"/>
    </xf>
    <xf numFmtId="38" fontId="4" fillId="0" borderId="19" xfId="1" applyFont="1" applyFill="1" applyBorder="1" applyAlignment="1">
      <alignment horizontal="right" vertical="top" wrapText="1"/>
    </xf>
    <xf numFmtId="38" fontId="4" fillId="0" borderId="20" xfId="1" applyFont="1" applyFill="1" applyBorder="1" applyAlignment="1">
      <alignment horizontal="right" vertical="top" wrapText="1"/>
    </xf>
    <xf numFmtId="38" fontId="4" fillId="0" borderId="26" xfId="1" applyFont="1" applyFill="1" applyBorder="1" applyAlignment="1">
      <alignment horizontal="right" vertical="top" wrapText="1"/>
    </xf>
    <xf numFmtId="38" fontId="4" fillId="0" borderId="24" xfId="1" applyFont="1" applyFill="1" applyBorder="1" applyAlignment="1">
      <alignment horizontal="right" vertical="top" wrapText="1"/>
    </xf>
    <xf numFmtId="38" fontId="4" fillId="0" borderId="25" xfId="1" applyFont="1" applyFill="1" applyBorder="1" applyAlignment="1">
      <alignment horizontal="right" vertical="top" wrapText="1"/>
    </xf>
    <xf numFmtId="0" fontId="4" fillId="0" borderId="15" xfId="0" applyFont="1" applyBorder="1" applyAlignment="1">
      <alignment horizontal="center" vertical="center" wrapText="1"/>
    </xf>
    <xf numFmtId="0" fontId="4" fillId="0" borderId="24" xfId="0" applyFont="1" applyBorder="1" applyAlignment="1">
      <alignment horizontal="left" vertical="top"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10" fillId="0" borderId="0" xfId="0" applyFont="1" applyAlignment="1">
      <alignment horizontal="left" vertical="top" wrapText="1" indent="1"/>
    </xf>
    <xf numFmtId="0" fontId="3" fillId="0" borderId="0" xfId="0" applyFont="1" applyAlignment="1">
      <alignment horizontal="left" vertical="top" wrapText="1" indent="1"/>
    </xf>
    <xf numFmtId="0" fontId="11" fillId="0" borderId="0" xfId="0" applyFont="1" applyAlignment="1">
      <alignment horizontal="left" vertical="top" wrapText="1" indent="1"/>
    </xf>
    <xf numFmtId="0" fontId="0" fillId="0" borderId="0" xfId="0" applyAlignment="1">
      <alignment horizontal="left" vertical="top" wrapText="1" indent="1"/>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5" xfId="0" applyFont="1" applyFill="1" applyBorder="1" applyAlignment="1">
      <alignment horizontal="left" vertical="top" wrapText="1" indent="3"/>
    </xf>
    <xf numFmtId="0" fontId="4" fillId="2" borderId="6" xfId="0" applyFont="1" applyFill="1" applyBorder="1" applyAlignment="1">
      <alignment horizontal="left" vertical="top" wrapText="1" indent="3"/>
    </xf>
    <xf numFmtId="0" fontId="4" fillId="2" borderId="7" xfId="0" applyFont="1" applyFill="1" applyBorder="1" applyAlignment="1">
      <alignment horizontal="left" vertical="top" wrapText="1" indent="3"/>
    </xf>
    <xf numFmtId="0" fontId="4" fillId="0" borderId="15"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38" fontId="5" fillId="0" borderId="8" xfId="1" applyFont="1" applyBorder="1" applyAlignment="1">
      <alignment horizontal="left" vertical="top" indent="5" shrinkToFit="1"/>
    </xf>
    <xf numFmtId="38" fontId="5" fillId="0" borderId="10" xfId="1" applyFont="1" applyBorder="1" applyAlignment="1">
      <alignment horizontal="left" vertical="top" indent="5" shrinkToFit="1"/>
    </xf>
    <xf numFmtId="0" fontId="4" fillId="0" borderId="0" xfId="0" applyFont="1" applyAlignment="1">
      <alignment horizontal="left" vertical="top" wrapText="1" indent="1"/>
    </xf>
    <xf numFmtId="0" fontId="0" fillId="2" borderId="2" xfId="0" applyFill="1" applyBorder="1" applyAlignment="1">
      <alignment horizontal="left" wrapText="1"/>
    </xf>
    <xf numFmtId="0" fontId="0" fillId="2" borderId="3" xfId="0" applyFill="1" applyBorder="1" applyAlignment="1">
      <alignment horizontal="left" wrapText="1"/>
    </xf>
    <xf numFmtId="0" fontId="0" fillId="2" borderId="4" xfId="0" applyFill="1" applyBorder="1" applyAlignment="1">
      <alignment horizontal="left" wrapText="1"/>
    </xf>
    <xf numFmtId="0" fontId="4" fillId="2" borderId="2" xfId="0" applyFont="1" applyFill="1" applyBorder="1" applyAlignment="1">
      <alignment horizontal="left" vertical="top" wrapText="1" indent="2"/>
    </xf>
    <xf numFmtId="0" fontId="4" fillId="2" borderId="4" xfId="0" applyFont="1" applyFill="1" applyBorder="1" applyAlignment="1">
      <alignment horizontal="left" vertical="top" wrapText="1" indent="2"/>
    </xf>
    <xf numFmtId="0" fontId="4" fillId="2" borderId="2" xfId="0" applyFont="1" applyFill="1" applyBorder="1" applyAlignment="1">
      <alignment horizontal="left" vertical="top" wrapText="1" indent="1"/>
    </xf>
    <xf numFmtId="0" fontId="4" fillId="2" borderId="4" xfId="0" applyFont="1" applyFill="1" applyBorder="1" applyAlignment="1">
      <alignment horizontal="left" vertical="top" wrapText="1" inden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3" fontId="6" fillId="0" borderId="2" xfId="0" applyNumberFormat="1" applyFont="1" applyBorder="1" applyAlignment="1">
      <alignment horizontal="right" vertical="top" shrinkToFit="1"/>
    </xf>
    <xf numFmtId="3" fontId="6" fillId="0" borderId="4" xfId="0" applyNumberFormat="1" applyFont="1" applyBorder="1" applyAlignment="1">
      <alignment horizontal="right" vertical="top" shrinkToFi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13" fillId="0" borderId="2" xfId="0" applyFont="1" applyBorder="1" applyAlignment="1">
      <alignment horizontal="left" vertical="top"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4" fillId="0" borderId="2" xfId="0" applyFont="1" applyBorder="1" applyAlignment="1">
      <alignment horizontal="left" vertical="top" wrapText="1" indent="2"/>
    </xf>
    <xf numFmtId="0" fontId="4" fillId="0" borderId="3" xfId="0" applyFont="1" applyBorder="1" applyAlignment="1">
      <alignment horizontal="left" vertical="top" wrapText="1" indent="2"/>
    </xf>
    <xf numFmtId="0" fontId="4" fillId="0" borderId="4" xfId="0" applyFont="1" applyBorder="1" applyAlignment="1">
      <alignment horizontal="left" vertical="top" wrapText="1" indent="2"/>
    </xf>
    <xf numFmtId="0" fontId="19" fillId="0" borderId="2" xfId="0" applyFont="1" applyBorder="1" applyAlignment="1">
      <alignment horizontal="left" wrapText="1"/>
    </xf>
    <xf numFmtId="0" fontId="32"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38" fillId="0" borderId="2" xfId="0" applyFont="1" applyBorder="1" applyAlignment="1">
      <alignment horizontal="left" vertical="top" wrapText="1"/>
    </xf>
    <xf numFmtId="1" fontId="6" fillId="0" borderId="2" xfId="0" applyNumberFormat="1" applyFont="1" applyBorder="1" applyAlignment="1">
      <alignment horizontal="right" vertical="top" shrinkToFit="1"/>
    </xf>
    <xf numFmtId="1" fontId="6" fillId="0" borderId="4" xfId="0" applyNumberFormat="1" applyFont="1" applyBorder="1" applyAlignment="1">
      <alignment horizontal="right" vertical="top" shrinkToFit="1"/>
    </xf>
    <xf numFmtId="0" fontId="0" fillId="0" borderId="2" xfId="0" applyBorder="1" applyAlignment="1">
      <alignment horizontal="left" vertical="top" wrapText="1"/>
    </xf>
    <xf numFmtId="41" fontId="6" fillId="0" borderId="2" xfId="0" applyNumberFormat="1" applyFont="1" applyBorder="1" applyAlignment="1">
      <alignment horizontal="right" vertical="top" shrinkToFit="1"/>
    </xf>
    <xf numFmtId="41" fontId="6" fillId="0" borderId="4" xfId="0" applyNumberFormat="1" applyFont="1" applyBorder="1" applyAlignment="1">
      <alignment horizontal="right" vertical="top" shrinkToFit="1"/>
    </xf>
    <xf numFmtId="0" fontId="12"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cellXfs>
  <cellStyles count="6">
    <cellStyle name="パーセント" xfId="2" builtinId="5"/>
    <cellStyle name="パーセント 2" xfId="4" xr:uid="{3E765957-52AF-419D-BDE3-E0E2FF658C38}"/>
    <cellStyle name="桁区切り" xfId="1" builtinId="6"/>
    <cellStyle name="桁区切り 2" xfId="5" xr:uid="{6BFD801F-9476-4689-A0C9-D45AD40C73E3}"/>
    <cellStyle name="標準" xfId="0" builtinId="0"/>
    <cellStyle name="標準 2" xfId="3" xr:uid="{678C4FF1-A02D-43D0-A633-84265F78BB7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503094</xdr:colOff>
      <xdr:row>0</xdr:row>
      <xdr:rowOff>0</xdr:rowOff>
    </xdr:from>
    <xdr:ext cx="838835" cy="423545"/>
    <xdr:sp macro="" textlink="">
      <xdr:nvSpPr>
        <xdr:cNvPr id="7" name="Shape 7">
          <a:extLst>
            <a:ext uri="{FF2B5EF4-FFF2-40B4-BE49-F238E27FC236}">
              <a16:creationId xmlns:a16="http://schemas.microsoft.com/office/drawing/2014/main" id="{00000000-0008-0000-0400-000007000000}"/>
            </a:ext>
          </a:extLst>
        </xdr:cNvPr>
        <xdr:cNvSpPr/>
      </xdr:nvSpPr>
      <xdr:spPr>
        <a:xfrm>
          <a:off x="0" y="0"/>
          <a:ext cx="838835" cy="423545"/>
        </a:xfrm>
        <a:custGeom>
          <a:avLst/>
          <a:gdLst/>
          <a:ahLst/>
          <a:cxnLst/>
          <a:rect l="0" t="0" r="0" b="0"/>
          <a:pathLst>
            <a:path w="838835" h="423545">
              <a:moveTo>
                <a:pt x="838759" y="0"/>
              </a:moveTo>
              <a:lnTo>
                <a:pt x="0" y="0"/>
              </a:lnTo>
              <a:lnTo>
                <a:pt x="0" y="423416"/>
              </a:lnTo>
              <a:lnTo>
                <a:pt x="838759" y="423416"/>
              </a:lnTo>
              <a:lnTo>
                <a:pt x="838759" y="417845"/>
              </a:lnTo>
              <a:lnTo>
                <a:pt x="11145" y="417845"/>
              </a:lnTo>
              <a:lnTo>
                <a:pt x="5572" y="412273"/>
              </a:lnTo>
              <a:lnTo>
                <a:pt x="11145" y="412273"/>
              </a:lnTo>
              <a:lnTo>
                <a:pt x="11145" y="11142"/>
              </a:lnTo>
              <a:lnTo>
                <a:pt x="5572" y="11142"/>
              </a:lnTo>
              <a:lnTo>
                <a:pt x="11145" y="5571"/>
              </a:lnTo>
              <a:lnTo>
                <a:pt x="838759" y="5571"/>
              </a:lnTo>
              <a:lnTo>
                <a:pt x="838759" y="0"/>
              </a:lnTo>
              <a:close/>
            </a:path>
            <a:path w="838835" h="423545">
              <a:moveTo>
                <a:pt x="11145" y="412273"/>
              </a:moveTo>
              <a:lnTo>
                <a:pt x="5572" y="412273"/>
              </a:lnTo>
              <a:lnTo>
                <a:pt x="11145" y="417845"/>
              </a:lnTo>
              <a:lnTo>
                <a:pt x="11145" y="412273"/>
              </a:lnTo>
              <a:close/>
            </a:path>
            <a:path w="838835" h="423545">
              <a:moveTo>
                <a:pt x="827613" y="412273"/>
              </a:moveTo>
              <a:lnTo>
                <a:pt x="11145" y="412273"/>
              </a:lnTo>
              <a:lnTo>
                <a:pt x="11145" y="417845"/>
              </a:lnTo>
              <a:lnTo>
                <a:pt x="827613" y="417845"/>
              </a:lnTo>
              <a:lnTo>
                <a:pt x="827613" y="412273"/>
              </a:lnTo>
              <a:close/>
            </a:path>
            <a:path w="838835" h="423545">
              <a:moveTo>
                <a:pt x="827613" y="5571"/>
              </a:moveTo>
              <a:lnTo>
                <a:pt x="827613" y="417845"/>
              </a:lnTo>
              <a:lnTo>
                <a:pt x="833186" y="412273"/>
              </a:lnTo>
              <a:lnTo>
                <a:pt x="838759" y="412273"/>
              </a:lnTo>
              <a:lnTo>
                <a:pt x="838759" y="11142"/>
              </a:lnTo>
              <a:lnTo>
                <a:pt x="833186" y="11142"/>
              </a:lnTo>
              <a:lnTo>
                <a:pt x="827613" y="5571"/>
              </a:lnTo>
              <a:close/>
            </a:path>
            <a:path w="838835" h="423545">
              <a:moveTo>
                <a:pt x="838759" y="412273"/>
              </a:moveTo>
              <a:lnTo>
                <a:pt x="833186" y="412273"/>
              </a:lnTo>
              <a:lnTo>
                <a:pt x="827613" y="417845"/>
              </a:lnTo>
              <a:lnTo>
                <a:pt x="838759" y="417845"/>
              </a:lnTo>
              <a:lnTo>
                <a:pt x="838759" y="412273"/>
              </a:lnTo>
              <a:close/>
            </a:path>
            <a:path w="838835" h="423545">
              <a:moveTo>
                <a:pt x="11145" y="5571"/>
              </a:moveTo>
              <a:lnTo>
                <a:pt x="5572" y="11142"/>
              </a:lnTo>
              <a:lnTo>
                <a:pt x="11145" y="11142"/>
              </a:lnTo>
              <a:lnTo>
                <a:pt x="11145" y="5571"/>
              </a:lnTo>
              <a:close/>
            </a:path>
            <a:path w="838835" h="423545">
              <a:moveTo>
                <a:pt x="827613" y="5571"/>
              </a:moveTo>
              <a:lnTo>
                <a:pt x="11145" y="5571"/>
              </a:lnTo>
              <a:lnTo>
                <a:pt x="11145" y="11142"/>
              </a:lnTo>
              <a:lnTo>
                <a:pt x="827613" y="11142"/>
              </a:lnTo>
              <a:lnTo>
                <a:pt x="827613" y="5571"/>
              </a:lnTo>
              <a:close/>
            </a:path>
            <a:path w="838835" h="423545">
              <a:moveTo>
                <a:pt x="838759" y="5571"/>
              </a:moveTo>
              <a:lnTo>
                <a:pt x="827613" y="5571"/>
              </a:lnTo>
              <a:lnTo>
                <a:pt x="833186" y="11142"/>
              </a:lnTo>
              <a:lnTo>
                <a:pt x="838759" y="11142"/>
              </a:lnTo>
              <a:lnTo>
                <a:pt x="838759" y="5571"/>
              </a:lnTo>
              <a:close/>
            </a:path>
          </a:pathLst>
        </a:custGeom>
        <a:solidFill>
          <a:srgbClr val="FFFFFF">
            <a:alpha val="50000"/>
          </a:srgbClr>
        </a:solidFill>
      </xdr:spPr>
    </xdr:sp>
    <xdr:clientData/>
  </xdr:oneCellAnchor>
  <xdr:oneCellAnchor>
    <xdr:from>
      <xdr:col>10</xdr:col>
      <xdr:colOff>361737</xdr:colOff>
      <xdr:row>0</xdr:row>
      <xdr:rowOff>0</xdr:rowOff>
    </xdr:from>
    <xdr:ext cx="838835" cy="423545"/>
    <xdr:sp macro="" textlink="">
      <xdr:nvSpPr>
        <xdr:cNvPr id="11" name="Shape 11">
          <a:extLst>
            <a:ext uri="{FF2B5EF4-FFF2-40B4-BE49-F238E27FC236}">
              <a16:creationId xmlns:a16="http://schemas.microsoft.com/office/drawing/2014/main" id="{00000000-0008-0000-0400-00000B000000}"/>
            </a:ext>
          </a:extLst>
        </xdr:cNvPr>
        <xdr:cNvSpPr/>
      </xdr:nvSpPr>
      <xdr:spPr>
        <a:xfrm>
          <a:off x="0" y="0"/>
          <a:ext cx="838835" cy="423545"/>
        </a:xfrm>
        <a:custGeom>
          <a:avLst/>
          <a:gdLst/>
          <a:ahLst/>
          <a:cxnLst/>
          <a:rect l="0" t="0" r="0" b="0"/>
          <a:pathLst>
            <a:path w="838835" h="423545">
              <a:moveTo>
                <a:pt x="838684" y="0"/>
              </a:moveTo>
              <a:lnTo>
                <a:pt x="0" y="0"/>
              </a:lnTo>
              <a:lnTo>
                <a:pt x="0" y="423431"/>
              </a:lnTo>
              <a:lnTo>
                <a:pt x="838684" y="423431"/>
              </a:lnTo>
              <a:lnTo>
                <a:pt x="838684" y="417860"/>
              </a:lnTo>
              <a:lnTo>
                <a:pt x="11145" y="417860"/>
              </a:lnTo>
              <a:lnTo>
                <a:pt x="5572" y="412288"/>
              </a:lnTo>
              <a:lnTo>
                <a:pt x="11145" y="412288"/>
              </a:lnTo>
              <a:lnTo>
                <a:pt x="11145" y="11142"/>
              </a:lnTo>
              <a:lnTo>
                <a:pt x="5572" y="11142"/>
              </a:lnTo>
              <a:lnTo>
                <a:pt x="11145" y="5571"/>
              </a:lnTo>
              <a:lnTo>
                <a:pt x="838684" y="5571"/>
              </a:lnTo>
              <a:lnTo>
                <a:pt x="838684" y="0"/>
              </a:lnTo>
              <a:close/>
            </a:path>
            <a:path w="838835" h="423545">
              <a:moveTo>
                <a:pt x="11145" y="412288"/>
              </a:moveTo>
              <a:lnTo>
                <a:pt x="5572" y="412288"/>
              </a:lnTo>
              <a:lnTo>
                <a:pt x="11145" y="417860"/>
              </a:lnTo>
              <a:lnTo>
                <a:pt x="11145" y="412288"/>
              </a:lnTo>
              <a:close/>
            </a:path>
            <a:path w="838835" h="423545">
              <a:moveTo>
                <a:pt x="827539" y="412288"/>
              </a:moveTo>
              <a:lnTo>
                <a:pt x="11145" y="412288"/>
              </a:lnTo>
              <a:lnTo>
                <a:pt x="11145" y="417860"/>
              </a:lnTo>
              <a:lnTo>
                <a:pt x="827539" y="417860"/>
              </a:lnTo>
              <a:lnTo>
                <a:pt x="827539" y="412288"/>
              </a:lnTo>
              <a:close/>
            </a:path>
            <a:path w="838835" h="423545">
              <a:moveTo>
                <a:pt x="827539" y="5571"/>
              </a:moveTo>
              <a:lnTo>
                <a:pt x="827539" y="417860"/>
              </a:lnTo>
              <a:lnTo>
                <a:pt x="833111" y="412288"/>
              </a:lnTo>
              <a:lnTo>
                <a:pt x="838684" y="412288"/>
              </a:lnTo>
              <a:lnTo>
                <a:pt x="838684" y="11142"/>
              </a:lnTo>
              <a:lnTo>
                <a:pt x="833111" y="11142"/>
              </a:lnTo>
              <a:lnTo>
                <a:pt x="827539" y="5571"/>
              </a:lnTo>
              <a:close/>
            </a:path>
            <a:path w="838835" h="423545">
              <a:moveTo>
                <a:pt x="838684" y="412288"/>
              </a:moveTo>
              <a:lnTo>
                <a:pt x="833111" y="412288"/>
              </a:lnTo>
              <a:lnTo>
                <a:pt x="827539" y="417860"/>
              </a:lnTo>
              <a:lnTo>
                <a:pt x="838684" y="417860"/>
              </a:lnTo>
              <a:lnTo>
                <a:pt x="838684" y="412288"/>
              </a:lnTo>
              <a:close/>
            </a:path>
            <a:path w="838835" h="423545">
              <a:moveTo>
                <a:pt x="11145" y="5571"/>
              </a:moveTo>
              <a:lnTo>
                <a:pt x="5572" y="11142"/>
              </a:lnTo>
              <a:lnTo>
                <a:pt x="11145" y="11142"/>
              </a:lnTo>
              <a:lnTo>
                <a:pt x="11145" y="5571"/>
              </a:lnTo>
              <a:close/>
            </a:path>
            <a:path w="838835" h="423545">
              <a:moveTo>
                <a:pt x="827539" y="5571"/>
              </a:moveTo>
              <a:lnTo>
                <a:pt x="11145" y="5571"/>
              </a:lnTo>
              <a:lnTo>
                <a:pt x="11145" y="11142"/>
              </a:lnTo>
              <a:lnTo>
                <a:pt x="827539" y="11142"/>
              </a:lnTo>
              <a:lnTo>
                <a:pt x="827539" y="5571"/>
              </a:lnTo>
              <a:close/>
            </a:path>
            <a:path w="838835" h="423545">
              <a:moveTo>
                <a:pt x="838684" y="5571"/>
              </a:moveTo>
              <a:lnTo>
                <a:pt x="827539" y="5571"/>
              </a:lnTo>
              <a:lnTo>
                <a:pt x="833111" y="11142"/>
              </a:lnTo>
              <a:lnTo>
                <a:pt x="838684" y="11142"/>
              </a:lnTo>
              <a:lnTo>
                <a:pt x="838684" y="5571"/>
              </a:lnTo>
              <a:close/>
            </a:path>
          </a:pathLst>
        </a:custGeom>
        <a:solidFill>
          <a:srgbClr val="FFFFFF">
            <a:alpha val="50000"/>
          </a:srgbClr>
        </a:solidFill>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
  <sheetViews>
    <sheetView zoomScale="117" zoomScaleNormal="100" workbookViewId="0">
      <selection activeCell="A6" sqref="A6:H6"/>
    </sheetView>
  </sheetViews>
  <sheetFormatPr defaultRowHeight="13"/>
  <cols>
    <col min="1" max="1" width="6.796875" style="4" customWidth="1"/>
    <col min="2" max="2" width="2.19921875" style="4" customWidth="1"/>
    <col min="3" max="3" width="10" style="4" customWidth="1"/>
    <col min="4" max="4" width="6.796875" style="4" customWidth="1"/>
    <col min="5" max="5" width="37.796875" style="4" customWidth="1"/>
    <col min="6" max="6" width="32.796875" style="4" customWidth="1"/>
    <col min="7" max="7" width="1" style="4" customWidth="1"/>
    <col min="8" max="8" width="2.796875" style="4" customWidth="1"/>
    <col min="9" max="9" width="8.69921875" style="4"/>
  </cols>
  <sheetData>
    <row r="1" spans="1:8" ht="17.25" customHeight="1">
      <c r="A1" s="107">
        <v>45628</v>
      </c>
      <c r="B1" s="107"/>
      <c r="C1" s="107"/>
      <c r="D1" s="107"/>
      <c r="E1" s="107"/>
      <c r="F1" s="107"/>
      <c r="G1" s="107"/>
      <c r="H1" s="107"/>
    </row>
    <row r="2" spans="1:8" ht="27.75" customHeight="1">
      <c r="A2" s="108" t="s">
        <v>0</v>
      </c>
      <c r="B2" s="108"/>
      <c r="C2" s="108"/>
      <c r="D2" s="108"/>
      <c r="E2" s="108"/>
      <c r="F2" s="108"/>
      <c r="G2" s="108"/>
      <c r="H2" s="108"/>
    </row>
    <row r="3" spans="1:8" ht="27.75" customHeight="1">
      <c r="A3" s="108" t="s">
        <v>1</v>
      </c>
      <c r="B3" s="108"/>
      <c r="C3" s="108"/>
      <c r="D3" s="108"/>
      <c r="E3" s="108"/>
      <c r="F3" s="108"/>
      <c r="G3" s="108"/>
      <c r="H3" s="108"/>
    </row>
    <row r="4" spans="1:8" ht="21.75" customHeight="1">
      <c r="A4" s="109" t="s">
        <v>2</v>
      </c>
      <c r="B4" s="110"/>
      <c r="C4" s="110"/>
      <c r="D4" s="110"/>
      <c r="E4" s="110"/>
      <c r="F4" s="110"/>
      <c r="G4" s="110"/>
      <c r="H4" s="110"/>
    </row>
    <row r="5" spans="1:8" ht="27.75" customHeight="1">
      <c r="A5" s="87" t="s">
        <v>3</v>
      </c>
      <c r="B5" s="87"/>
      <c r="C5" s="87"/>
      <c r="D5" s="87"/>
      <c r="E5" s="87"/>
      <c r="F5" s="87"/>
      <c r="G5" s="87"/>
      <c r="H5" s="87"/>
    </row>
    <row r="6" spans="1:8" ht="16.5" customHeight="1">
      <c r="A6" s="88" t="s">
        <v>4</v>
      </c>
      <c r="B6" s="88"/>
      <c r="C6" s="88"/>
      <c r="D6" s="88"/>
      <c r="E6" s="88"/>
      <c r="F6" s="88"/>
      <c r="G6" s="88"/>
      <c r="H6" s="88"/>
    </row>
    <row r="7" spans="1:8" ht="18.649999999999999" customHeight="1">
      <c r="A7" s="92" t="s">
        <v>5</v>
      </c>
      <c r="B7" s="105"/>
      <c r="C7" s="105"/>
      <c r="D7" s="106"/>
      <c r="E7" s="92" t="s">
        <v>6</v>
      </c>
      <c r="F7" s="105"/>
      <c r="G7" s="106"/>
    </row>
    <row r="8" spans="1:8" ht="18.649999999999999" customHeight="1">
      <c r="A8" s="92" t="s">
        <v>7</v>
      </c>
      <c r="B8" s="105"/>
      <c r="C8" s="105"/>
      <c r="D8" s="106"/>
      <c r="E8" s="92" t="s">
        <v>8</v>
      </c>
      <c r="F8" s="105"/>
      <c r="G8" s="106"/>
    </row>
    <row r="9" spans="1:8" ht="18.649999999999999" customHeight="1">
      <c r="A9" s="92" t="s">
        <v>9</v>
      </c>
      <c r="B9" s="105"/>
      <c r="C9" s="105"/>
      <c r="D9" s="106"/>
      <c r="E9" s="92"/>
      <c r="F9" s="105"/>
      <c r="G9" s="106"/>
    </row>
    <row r="10" spans="1:8" ht="18.649999999999999" customHeight="1">
      <c r="A10" s="92" t="s">
        <v>10</v>
      </c>
      <c r="B10" s="105"/>
      <c r="C10" s="105"/>
      <c r="D10" s="106"/>
      <c r="E10" s="92"/>
      <c r="F10" s="105"/>
      <c r="G10" s="106"/>
    </row>
    <row r="11" spans="1:8" ht="18.649999999999999" customHeight="1">
      <c r="A11" s="92" t="s">
        <v>11</v>
      </c>
      <c r="B11" s="105"/>
      <c r="C11" s="105"/>
      <c r="D11" s="106"/>
      <c r="E11" s="92" t="s">
        <v>12</v>
      </c>
      <c r="F11" s="105"/>
      <c r="G11" s="106"/>
    </row>
    <row r="12" spans="1:8" ht="54.65" customHeight="1">
      <c r="A12" s="92" t="s">
        <v>13</v>
      </c>
      <c r="B12" s="105"/>
      <c r="C12" s="105"/>
      <c r="D12" s="106"/>
      <c r="E12" s="89" t="s">
        <v>14</v>
      </c>
      <c r="F12" s="90"/>
      <c r="G12" s="91"/>
    </row>
    <row r="13" spans="1:8" ht="16.5" customHeight="1">
      <c r="A13" s="88" t="s">
        <v>15</v>
      </c>
      <c r="B13" s="88"/>
      <c r="C13" s="88"/>
      <c r="D13" s="88"/>
      <c r="E13" s="88"/>
      <c r="F13" s="88"/>
      <c r="G13" s="88"/>
      <c r="H13" s="88"/>
    </row>
    <row r="14" spans="1:8" ht="183" customHeight="1">
      <c r="A14" s="92" t="s">
        <v>16</v>
      </c>
      <c r="B14" s="90"/>
      <c r="C14" s="90"/>
      <c r="D14" s="90"/>
      <c r="E14" s="90"/>
      <c r="F14" s="90"/>
      <c r="G14" s="91"/>
    </row>
    <row r="15" spans="1:8" ht="16.5" customHeight="1">
      <c r="A15" s="88" t="s">
        <v>17</v>
      </c>
      <c r="B15" s="88"/>
      <c r="C15" s="88"/>
      <c r="D15" s="88"/>
      <c r="E15" s="88"/>
      <c r="F15" s="88"/>
      <c r="G15" s="88"/>
      <c r="H15" s="88"/>
    </row>
    <row r="16" spans="1:8" ht="216.65" customHeight="1">
      <c r="A16" s="89" t="s">
        <v>18</v>
      </c>
      <c r="B16" s="90"/>
      <c r="C16" s="90"/>
      <c r="D16" s="90"/>
      <c r="E16" s="90"/>
      <c r="F16" s="90"/>
      <c r="G16" s="91"/>
    </row>
  </sheetData>
  <mergeCells count="22">
    <mergeCell ref="A15:H15"/>
    <mergeCell ref="A16:G16"/>
    <mergeCell ref="A12:D12"/>
    <mergeCell ref="E12:G12"/>
    <mergeCell ref="A13:H13"/>
    <mergeCell ref="A14:G14"/>
    <mergeCell ref="A9:D9"/>
    <mergeCell ref="E9:G9"/>
    <mergeCell ref="A10:D10"/>
    <mergeCell ref="E10:G10"/>
    <mergeCell ref="A11:D11"/>
    <mergeCell ref="E11:G11"/>
    <mergeCell ref="A6:H6"/>
    <mergeCell ref="A7:D7"/>
    <mergeCell ref="E7:G7"/>
    <mergeCell ref="A8:D8"/>
    <mergeCell ref="E8:G8"/>
    <mergeCell ref="A1:H1"/>
    <mergeCell ref="A2:H2"/>
    <mergeCell ref="A3:H3"/>
    <mergeCell ref="A4:H4"/>
    <mergeCell ref="A5:H5"/>
  </mergeCells>
  <phoneticPr fontId="16"/>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6"/>
  <sheetViews>
    <sheetView topLeftCell="A11" zoomScale="130" zoomScaleNormal="85" workbookViewId="0">
      <selection activeCell="A40" sqref="A40:E51"/>
    </sheetView>
  </sheetViews>
  <sheetFormatPr defaultRowHeight="13"/>
  <cols>
    <col min="1" max="1" width="23.19921875" style="8" customWidth="1"/>
    <col min="2" max="2" width="20.69921875" style="8" customWidth="1"/>
    <col min="3" max="3" width="21.296875" style="8" customWidth="1"/>
    <col min="4" max="4" width="21.69921875" style="8" customWidth="1"/>
    <col min="5" max="5" width="13.796875" style="8" customWidth="1"/>
    <col min="6" max="6" width="2.796875" style="8" customWidth="1"/>
  </cols>
  <sheetData>
    <row r="1" spans="1:6" ht="33" customHeight="1">
      <c r="A1" s="114" t="s">
        <v>19</v>
      </c>
      <c r="B1" s="114"/>
      <c r="C1" s="114"/>
      <c r="D1" s="114"/>
      <c r="E1" s="114"/>
      <c r="F1" s="114"/>
    </row>
    <row r="2" spans="1:6" ht="18.649999999999999" customHeight="1">
      <c r="A2" s="5" t="s">
        <v>20</v>
      </c>
      <c r="B2" s="5" t="s">
        <v>21</v>
      </c>
      <c r="C2" s="6" t="s">
        <v>22</v>
      </c>
      <c r="D2" s="7" t="s">
        <v>23</v>
      </c>
      <c r="E2" s="7" t="s">
        <v>24</v>
      </c>
    </row>
    <row r="3" spans="1:6" ht="18.649999999999999" customHeight="1">
      <c r="A3" s="75" t="s">
        <v>25</v>
      </c>
      <c r="B3" s="115">
        <f>SUM(D3:D5)</f>
        <v>4014000</v>
      </c>
      <c r="C3" s="9" t="s">
        <v>26</v>
      </c>
      <c r="D3" s="10">
        <f>E15</f>
        <v>1080000</v>
      </c>
      <c r="E3" s="15">
        <f>D3/$B$3</f>
        <v>0.26905829596412556</v>
      </c>
    </row>
    <row r="4" spans="1:6" ht="18.649999999999999" customHeight="1">
      <c r="A4" s="75"/>
      <c r="B4" s="115"/>
      <c r="C4" s="9" t="s">
        <v>26</v>
      </c>
      <c r="D4" s="10">
        <f>E16</f>
        <v>2448000</v>
      </c>
      <c r="E4" s="15">
        <f>D4/$B$3</f>
        <v>0.60986547085201792</v>
      </c>
    </row>
    <row r="5" spans="1:6" ht="18.649999999999999" customHeight="1">
      <c r="A5" s="75"/>
      <c r="B5" s="115"/>
      <c r="C5" s="9" t="s">
        <v>26</v>
      </c>
      <c r="D5" s="10">
        <f>E17</f>
        <v>486000</v>
      </c>
      <c r="E5" s="15">
        <f>D5/$B$3</f>
        <v>0.1210762331838565</v>
      </c>
    </row>
    <row r="6" spans="1:6" ht="19" customHeight="1">
      <c r="A6" s="75" t="s">
        <v>27</v>
      </c>
      <c r="B6" s="118">
        <f>SUM(D6:D8)</f>
        <v>8370000</v>
      </c>
      <c r="C6" s="9" t="s">
        <v>26</v>
      </c>
      <c r="D6" s="11">
        <f>E26</f>
        <v>2700000</v>
      </c>
      <c r="E6" s="15">
        <f>D6/$B$6</f>
        <v>0.32258064516129031</v>
      </c>
    </row>
    <row r="7" spans="1:6" ht="19" customHeight="1">
      <c r="A7" s="75"/>
      <c r="B7" s="119"/>
      <c r="C7" s="9" t="s">
        <v>26</v>
      </c>
      <c r="D7" s="11">
        <f>E27</f>
        <v>4819500</v>
      </c>
      <c r="E7" s="15">
        <f>D7/$B$6</f>
        <v>0.57580645161290323</v>
      </c>
    </row>
    <row r="8" spans="1:6" ht="19" customHeight="1">
      <c r="A8" s="75"/>
      <c r="B8" s="119"/>
      <c r="C8" s="9" t="s">
        <v>26</v>
      </c>
      <c r="D8" s="76">
        <f>E28</f>
        <v>850500</v>
      </c>
      <c r="E8" s="15">
        <f>D8/$B$6</f>
        <v>0.10161290322580645</v>
      </c>
    </row>
    <row r="9" spans="1:6" ht="19" customHeight="1">
      <c r="A9" s="78" t="s">
        <v>28</v>
      </c>
      <c r="B9" s="115">
        <f>SUM(D9:D11)</f>
        <v>10332000</v>
      </c>
      <c r="C9" s="80" t="s">
        <v>26</v>
      </c>
      <c r="D9" s="77">
        <f>E37</f>
        <v>3240000</v>
      </c>
      <c r="E9" s="15">
        <f>D9/$B$9</f>
        <v>0.31358885017421601</v>
      </c>
    </row>
    <row r="10" spans="1:6" ht="19" customHeight="1">
      <c r="A10" s="85"/>
      <c r="B10" s="115"/>
      <c r="C10" s="80" t="s">
        <v>26</v>
      </c>
      <c r="D10" s="77">
        <f>E38</f>
        <v>6120000</v>
      </c>
      <c r="E10" s="15">
        <f>D10/$B$9</f>
        <v>0.59233449477351918</v>
      </c>
    </row>
    <row r="11" spans="1:6" ht="19" customHeight="1">
      <c r="A11" s="79"/>
      <c r="B11" s="115"/>
      <c r="C11" s="84" t="s">
        <v>26</v>
      </c>
      <c r="D11" s="82">
        <f>E39</f>
        <v>972000</v>
      </c>
      <c r="E11" s="15">
        <f>D11/$B$9</f>
        <v>9.4076655052264813E-2</v>
      </c>
    </row>
    <row r="12" spans="1:6">
      <c r="A12" s="12"/>
      <c r="B12" s="12"/>
      <c r="C12" s="12"/>
      <c r="D12" s="12"/>
      <c r="E12" s="12"/>
      <c r="F12" s="12"/>
    </row>
    <row r="13" spans="1:6">
      <c r="A13" s="16" t="s">
        <v>29</v>
      </c>
      <c r="B13" s="16"/>
      <c r="C13" s="16"/>
      <c r="D13" s="16"/>
      <c r="E13" s="16"/>
      <c r="F13" s="12"/>
    </row>
    <row r="14" spans="1:6" ht="13" customHeight="1">
      <c r="A14" s="16" t="s">
        <v>30</v>
      </c>
      <c r="B14" s="16" t="s">
        <v>31</v>
      </c>
      <c r="C14" s="16" t="s">
        <v>32</v>
      </c>
      <c r="D14" s="16"/>
      <c r="E14" s="16" t="s">
        <v>33</v>
      </c>
      <c r="F14" s="12"/>
    </row>
    <row r="15" spans="1:6" ht="13" customHeight="1">
      <c r="A15" s="13" t="s">
        <v>34</v>
      </c>
      <c r="B15" s="14">
        <v>1000</v>
      </c>
      <c r="C15" s="14">
        <v>120</v>
      </c>
      <c r="D15" s="14">
        <v>9</v>
      </c>
      <c r="E15" s="14">
        <f>B15*C15*D15</f>
        <v>1080000</v>
      </c>
      <c r="F15" s="12"/>
    </row>
    <row r="16" spans="1:6" ht="13" customHeight="1">
      <c r="A16" s="13" t="s">
        <v>35</v>
      </c>
      <c r="B16" s="14">
        <v>1700</v>
      </c>
      <c r="C16" s="83">
        <v>160</v>
      </c>
      <c r="D16" s="14">
        <v>9</v>
      </c>
      <c r="E16" s="14">
        <f>B16*C16*D16</f>
        <v>2448000</v>
      </c>
      <c r="F16" s="12"/>
    </row>
    <row r="17" spans="1:6" ht="13" customHeight="1">
      <c r="A17" s="13" t="s">
        <v>36</v>
      </c>
      <c r="B17" s="14">
        <v>2700</v>
      </c>
      <c r="C17" s="14">
        <v>20</v>
      </c>
      <c r="D17" s="14">
        <v>9</v>
      </c>
      <c r="E17" s="14">
        <f>B17*C17*D17</f>
        <v>486000</v>
      </c>
      <c r="F17" s="12"/>
    </row>
    <row r="18" spans="1:6" ht="13" customHeight="1">
      <c r="A18" s="116" t="s">
        <v>37</v>
      </c>
      <c r="B18" s="116"/>
      <c r="C18" s="116"/>
      <c r="D18" s="116"/>
      <c r="E18" s="116"/>
      <c r="F18" s="12"/>
    </row>
    <row r="19" spans="1:6" ht="13" customHeight="1">
      <c r="A19" s="116"/>
      <c r="B19" s="116"/>
      <c r="C19" s="116"/>
      <c r="D19" s="116"/>
      <c r="E19" s="116"/>
      <c r="F19" s="12"/>
    </row>
    <row r="20" spans="1:6" ht="13" customHeight="1">
      <c r="A20" s="116"/>
      <c r="B20" s="116"/>
      <c r="C20" s="116"/>
      <c r="D20" s="116"/>
      <c r="E20" s="116"/>
      <c r="F20" s="12"/>
    </row>
    <row r="21" spans="1:6" ht="13" customHeight="1">
      <c r="A21" s="116"/>
      <c r="B21" s="116"/>
      <c r="C21" s="116"/>
      <c r="D21" s="116"/>
      <c r="E21" s="116"/>
      <c r="F21" s="12"/>
    </row>
    <row r="22" spans="1:6" ht="13" customHeight="1">
      <c r="A22" s="116"/>
      <c r="B22" s="116"/>
      <c r="C22" s="116"/>
      <c r="D22" s="116"/>
      <c r="E22" s="116"/>
      <c r="F22" s="12"/>
    </row>
    <row r="23" spans="1:6" ht="13" customHeight="1"/>
    <row r="24" spans="1:6">
      <c r="A24" s="16" t="s">
        <v>38</v>
      </c>
      <c r="B24" s="16"/>
      <c r="C24" s="16"/>
      <c r="D24" s="16"/>
      <c r="E24" s="16"/>
    </row>
    <row r="25" spans="1:6">
      <c r="A25" s="16" t="s">
        <v>30</v>
      </c>
      <c r="B25" s="16" t="s">
        <v>31</v>
      </c>
      <c r="C25" s="16" t="s">
        <v>32</v>
      </c>
      <c r="D25" s="16"/>
      <c r="E25" s="16" t="s">
        <v>33</v>
      </c>
    </row>
    <row r="26" spans="1:6">
      <c r="A26" s="13" t="s">
        <v>34</v>
      </c>
      <c r="B26" s="14">
        <v>1000</v>
      </c>
      <c r="C26" s="14">
        <v>300</v>
      </c>
      <c r="D26" s="14">
        <v>9</v>
      </c>
      <c r="E26" s="14">
        <f>B26*C26*D26</f>
        <v>2700000</v>
      </c>
    </row>
    <row r="27" spans="1:6">
      <c r="A27" s="13" t="s">
        <v>35</v>
      </c>
      <c r="B27" s="14">
        <v>1700</v>
      </c>
      <c r="C27" s="83">
        <v>315</v>
      </c>
      <c r="D27" s="14">
        <v>9</v>
      </c>
      <c r="E27" s="14">
        <f>B27*C27*D27</f>
        <v>4819500</v>
      </c>
    </row>
    <row r="28" spans="1:6">
      <c r="A28" s="13" t="s">
        <v>36</v>
      </c>
      <c r="B28" s="14">
        <v>2700</v>
      </c>
      <c r="C28" s="14">
        <v>35</v>
      </c>
      <c r="D28" s="14">
        <v>9</v>
      </c>
      <c r="E28" s="14">
        <f>B28*C28*D28</f>
        <v>850500</v>
      </c>
    </row>
    <row r="29" spans="1:6">
      <c r="A29" s="117" t="s">
        <v>39</v>
      </c>
      <c r="B29" s="117"/>
      <c r="C29" s="117"/>
      <c r="D29" s="117"/>
      <c r="E29" s="117"/>
    </row>
    <row r="30" spans="1:6">
      <c r="A30" s="117"/>
      <c r="B30" s="117"/>
      <c r="C30" s="117"/>
      <c r="D30" s="117"/>
      <c r="E30" s="117"/>
    </row>
    <row r="31" spans="1:6">
      <c r="A31" s="117"/>
      <c r="B31" s="117"/>
      <c r="C31" s="117"/>
      <c r="D31" s="117"/>
      <c r="E31" s="117"/>
    </row>
    <row r="32" spans="1:6">
      <c r="A32" s="117"/>
      <c r="B32" s="117"/>
      <c r="C32" s="117"/>
      <c r="D32" s="117"/>
      <c r="E32" s="117"/>
    </row>
    <row r="33" spans="1:5">
      <c r="A33" s="117"/>
      <c r="B33" s="117"/>
      <c r="C33" s="117"/>
      <c r="D33" s="117"/>
      <c r="E33" s="117"/>
    </row>
    <row r="35" spans="1:5">
      <c r="A35" s="16" t="s">
        <v>40</v>
      </c>
      <c r="B35" s="16"/>
      <c r="C35" s="16"/>
      <c r="D35" s="16"/>
      <c r="E35" s="16"/>
    </row>
    <row r="36" spans="1:5">
      <c r="A36" s="16" t="s">
        <v>41</v>
      </c>
      <c r="B36" s="16" t="s">
        <v>31</v>
      </c>
      <c r="C36" s="16" t="s">
        <v>32</v>
      </c>
      <c r="D36" s="16"/>
      <c r="E36" s="16" t="s">
        <v>33</v>
      </c>
    </row>
    <row r="37" spans="1:5">
      <c r="A37" s="13" t="s">
        <v>34</v>
      </c>
      <c r="B37" s="14">
        <v>1000</v>
      </c>
      <c r="C37" s="14">
        <v>360</v>
      </c>
      <c r="D37" s="14">
        <v>9</v>
      </c>
      <c r="E37" s="14">
        <f>B37*C37*D37</f>
        <v>3240000</v>
      </c>
    </row>
    <row r="38" spans="1:5">
      <c r="A38" s="13" t="s">
        <v>35</v>
      </c>
      <c r="B38" s="14">
        <v>1700</v>
      </c>
      <c r="C38" s="83">
        <v>400</v>
      </c>
      <c r="D38" s="14">
        <v>9</v>
      </c>
      <c r="E38" s="14">
        <f>B38*C38*D38</f>
        <v>6120000</v>
      </c>
    </row>
    <row r="39" spans="1:5">
      <c r="A39" s="13" t="s">
        <v>36</v>
      </c>
      <c r="B39" s="14">
        <v>2700</v>
      </c>
      <c r="C39" s="14">
        <v>40</v>
      </c>
      <c r="D39" s="14">
        <v>9</v>
      </c>
      <c r="E39" s="14">
        <f>B39*C39*D39</f>
        <v>972000</v>
      </c>
    </row>
    <row r="40" spans="1:5" ht="13" customHeight="1">
      <c r="A40" s="117" t="s">
        <v>42</v>
      </c>
      <c r="B40" s="117"/>
      <c r="C40" s="117"/>
      <c r="D40" s="117"/>
      <c r="E40" s="117"/>
    </row>
    <row r="41" spans="1:5">
      <c r="A41" s="117"/>
      <c r="B41" s="117"/>
      <c r="C41" s="117"/>
      <c r="D41" s="117"/>
      <c r="E41" s="117"/>
    </row>
    <row r="42" spans="1:5">
      <c r="A42" s="117"/>
      <c r="B42" s="117"/>
      <c r="C42" s="117"/>
      <c r="D42" s="117"/>
      <c r="E42" s="117"/>
    </row>
    <row r="43" spans="1:5">
      <c r="A43" s="117"/>
      <c r="B43" s="117"/>
      <c r="C43" s="117"/>
      <c r="D43" s="117"/>
      <c r="E43" s="117"/>
    </row>
    <row r="44" spans="1:5">
      <c r="A44" s="117"/>
      <c r="B44" s="117"/>
      <c r="C44" s="117"/>
      <c r="D44" s="117"/>
      <c r="E44" s="117"/>
    </row>
    <row r="45" spans="1:5">
      <c r="A45" s="117"/>
      <c r="B45" s="117"/>
      <c r="C45" s="117"/>
      <c r="D45" s="117"/>
      <c r="E45" s="117"/>
    </row>
    <row r="46" spans="1:5">
      <c r="A46" s="117"/>
      <c r="B46" s="117"/>
      <c r="C46" s="117"/>
      <c r="D46" s="117"/>
      <c r="E46" s="117"/>
    </row>
    <row r="47" spans="1:5">
      <c r="A47" s="117"/>
      <c r="B47" s="117"/>
      <c r="C47" s="117"/>
      <c r="D47" s="117"/>
      <c r="E47" s="117"/>
    </row>
    <row r="48" spans="1:5">
      <c r="A48" s="117"/>
      <c r="B48" s="117"/>
      <c r="C48" s="117"/>
      <c r="D48" s="117"/>
      <c r="E48" s="117"/>
    </row>
    <row r="49" spans="1:6">
      <c r="A49" s="117"/>
      <c r="B49" s="117"/>
      <c r="C49" s="117"/>
      <c r="D49" s="117"/>
      <c r="E49" s="117"/>
    </row>
    <row r="50" spans="1:6">
      <c r="A50" s="117"/>
      <c r="B50" s="117"/>
      <c r="C50" s="117"/>
      <c r="D50" s="117"/>
      <c r="E50" s="117"/>
    </row>
    <row r="51" spans="1:6">
      <c r="A51" s="117"/>
      <c r="B51" s="117"/>
      <c r="C51" s="117"/>
      <c r="D51" s="117"/>
      <c r="E51" s="117"/>
    </row>
    <row r="53" spans="1:6">
      <c r="A53" s="111" t="s">
        <v>43</v>
      </c>
      <c r="B53" s="111"/>
      <c r="C53" s="111"/>
      <c r="D53" s="111"/>
      <c r="E53" s="111"/>
      <c r="F53"/>
    </row>
    <row r="54" spans="1:6" ht="150.25" customHeight="1">
      <c r="A54" s="112" t="s">
        <v>44</v>
      </c>
      <c r="B54" s="113"/>
      <c r="C54" s="113"/>
      <c r="D54" s="113"/>
      <c r="E54" s="113"/>
      <c r="F54"/>
    </row>
    <row r="55" spans="1:6" ht="137.25" customHeight="1">
      <c r="A55" s="113" t="s">
        <v>45</v>
      </c>
      <c r="B55" s="113"/>
      <c r="C55" s="113"/>
      <c r="D55" s="113"/>
      <c r="E55" s="113"/>
      <c r="F55"/>
    </row>
    <row r="56" spans="1:6" ht="130.5" customHeight="1">
      <c r="A56" s="112" t="s">
        <v>46</v>
      </c>
      <c r="B56" s="113"/>
      <c r="C56" s="113"/>
      <c r="D56" s="113"/>
      <c r="E56" s="113"/>
      <c r="F56"/>
    </row>
  </sheetData>
  <mergeCells count="11">
    <mergeCell ref="A53:E53"/>
    <mergeCell ref="A54:E54"/>
    <mergeCell ref="A55:E55"/>
    <mergeCell ref="A56:E56"/>
    <mergeCell ref="A1:F1"/>
    <mergeCell ref="B3:B5"/>
    <mergeCell ref="A18:E22"/>
    <mergeCell ref="A29:E33"/>
    <mergeCell ref="A40:E51"/>
    <mergeCell ref="B6:B8"/>
    <mergeCell ref="B9:B11"/>
  </mergeCells>
  <phoneticPr fontId="16"/>
  <pageMargins left="0.7" right="0.7" top="0.75" bottom="0.75" header="0.3" footer="0.3"/>
  <pageSetup paperSize="9" scale="96" orientation="portrait"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08BC6-9E77-4CF0-92BD-A5E2EE85FCFA}">
  <dimension ref="A1:H28"/>
  <sheetViews>
    <sheetView tabSelected="1" zoomScale="40" zoomScaleNormal="100" workbookViewId="0">
      <selection activeCell="A17" sqref="A17:G28"/>
    </sheetView>
  </sheetViews>
  <sheetFormatPr defaultRowHeight="13"/>
  <cols>
    <col min="1" max="1" width="6.796875" style="4" customWidth="1"/>
    <col min="2" max="2" width="2.19921875" style="4" customWidth="1"/>
    <col min="3" max="3" width="10" style="4" customWidth="1"/>
    <col min="4" max="4" width="6.796875" style="4" customWidth="1"/>
    <col min="5" max="5" width="37.796875" style="4" customWidth="1"/>
    <col min="6" max="6" width="32.796875" style="4" customWidth="1"/>
    <col min="7" max="7" width="1" style="4" customWidth="1"/>
    <col min="8" max="8" width="2.796875" style="4" customWidth="1"/>
  </cols>
  <sheetData>
    <row r="1" spans="1:8" ht="27.75" customHeight="1">
      <c r="A1" s="87" t="s">
        <v>47</v>
      </c>
      <c r="B1" s="87"/>
      <c r="C1" s="87"/>
      <c r="D1" s="87"/>
      <c r="E1" s="87"/>
      <c r="F1" s="87"/>
      <c r="G1" s="87"/>
      <c r="H1" s="87"/>
    </row>
    <row r="2" spans="1:8" ht="16.5" customHeight="1">
      <c r="A2" s="88" t="s">
        <v>48</v>
      </c>
      <c r="B2" s="88"/>
      <c r="C2" s="88"/>
      <c r="D2" s="88"/>
      <c r="E2" s="88"/>
      <c r="F2" s="88"/>
      <c r="G2" s="88"/>
      <c r="H2" s="88"/>
    </row>
    <row r="3" spans="1:8" ht="54.65" customHeight="1">
      <c r="A3" s="89" t="s">
        <v>49</v>
      </c>
      <c r="B3" s="90"/>
      <c r="C3" s="90"/>
      <c r="D3" s="90"/>
      <c r="E3" s="90"/>
      <c r="F3" s="90"/>
      <c r="G3" s="91"/>
    </row>
    <row r="4" spans="1:8" ht="16.5" customHeight="1">
      <c r="A4" s="88" t="s">
        <v>50</v>
      </c>
      <c r="B4" s="88"/>
      <c r="C4" s="88"/>
      <c r="D4" s="88"/>
      <c r="E4" s="88"/>
      <c r="F4" s="88"/>
      <c r="G4" s="88"/>
      <c r="H4" s="88"/>
    </row>
    <row r="5" spans="1:8" ht="16.5" customHeight="1">
      <c r="A5" s="86" t="s">
        <v>51</v>
      </c>
      <c r="B5" s="86"/>
      <c r="C5" s="86"/>
      <c r="D5" s="86"/>
      <c r="E5" s="86"/>
      <c r="F5" s="86"/>
      <c r="G5" s="86"/>
      <c r="H5" s="17"/>
    </row>
    <row r="6" spans="1:8" ht="162.75" customHeight="1">
      <c r="A6" s="92" t="s">
        <v>52</v>
      </c>
      <c r="B6" s="90"/>
      <c r="C6" s="90"/>
      <c r="D6" s="90"/>
      <c r="E6" s="90"/>
      <c r="F6" s="90"/>
      <c r="G6" s="91"/>
    </row>
    <row r="7" spans="1:8" ht="16.5" customHeight="1">
      <c r="A7" s="86" t="s">
        <v>53</v>
      </c>
      <c r="B7" s="86"/>
      <c r="C7" s="86"/>
      <c r="D7" s="86"/>
      <c r="E7" s="86"/>
      <c r="F7" s="86"/>
      <c r="G7" s="86"/>
      <c r="H7" s="17"/>
    </row>
    <row r="8" spans="1:8" ht="90.65" customHeight="1">
      <c r="A8" s="92" t="s">
        <v>54</v>
      </c>
      <c r="B8" s="90"/>
      <c r="C8" s="90"/>
      <c r="D8" s="90"/>
      <c r="E8" s="90"/>
      <c r="F8" s="90"/>
      <c r="G8" s="91"/>
    </row>
    <row r="9" spans="1:8" ht="16.5" customHeight="1">
      <c r="A9" s="86" t="s">
        <v>55</v>
      </c>
      <c r="B9" s="86"/>
      <c r="C9" s="86"/>
      <c r="D9" s="86"/>
      <c r="E9" s="86"/>
      <c r="F9" s="86"/>
      <c r="G9" s="86"/>
      <c r="H9" s="17"/>
    </row>
    <row r="10" spans="1:8" ht="234.65" customHeight="1">
      <c r="A10" s="92" t="s">
        <v>56</v>
      </c>
      <c r="B10" s="90"/>
      <c r="C10" s="90"/>
      <c r="D10" s="90"/>
      <c r="E10" s="90"/>
      <c r="F10" s="90"/>
      <c r="G10" s="91"/>
    </row>
    <row r="11" spans="1:8" ht="16.5" customHeight="1">
      <c r="A11" s="88" t="s">
        <v>57</v>
      </c>
      <c r="B11" s="88"/>
      <c r="C11" s="88"/>
      <c r="D11" s="88"/>
      <c r="E11" s="88"/>
      <c r="F11" s="88"/>
      <c r="G11" s="88"/>
      <c r="H11" s="88"/>
    </row>
    <row r="12" spans="1:8" ht="16.5" customHeight="1">
      <c r="A12" s="86" t="s">
        <v>58</v>
      </c>
      <c r="B12" s="86"/>
      <c r="C12" s="86"/>
      <c r="D12" s="86"/>
      <c r="E12" s="86"/>
      <c r="F12" s="86"/>
      <c r="G12" s="86"/>
      <c r="H12" s="17"/>
    </row>
    <row r="13" spans="1:8" ht="270.64999999999998" customHeight="1">
      <c r="A13" s="92" t="s">
        <v>59</v>
      </c>
      <c r="B13" s="105"/>
      <c r="C13" s="105"/>
      <c r="D13" s="105"/>
      <c r="E13" s="105"/>
      <c r="F13" s="105"/>
      <c r="G13" s="106"/>
    </row>
    <row r="14" spans="1:8" ht="16.5" customHeight="1">
      <c r="A14" s="86" t="s">
        <v>60</v>
      </c>
      <c r="B14" s="86"/>
      <c r="C14" s="86"/>
      <c r="D14" s="86"/>
      <c r="E14" s="86"/>
      <c r="F14" s="86"/>
      <c r="G14" s="86"/>
      <c r="H14" s="17"/>
    </row>
    <row r="15" spans="1:8" ht="409.5" customHeight="1">
      <c r="A15" s="92" t="s">
        <v>61</v>
      </c>
      <c r="B15" s="90"/>
      <c r="C15" s="90"/>
      <c r="D15" s="90"/>
      <c r="E15" s="90"/>
      <c r="F15" s="90"/>
      <c r="G15" s="91"/>
    </row>
    <row r="16" spans="1:8" ht="18.649999999999999" customHeight="1">
      <c r="A16" s="93" t="s">
        <v>62</v>
      </c>
      <c r="B16" s="94"/>
      <c r="C16" s="94"/>
      <c r="D16" s="94"/>
      <c r="E16" s="94"/>
      <c r="F16" s="94"/>
      <c r="G16" s="95"/>
    </row>
    <row r="17" spans="1:7" ht="13" customHeight="1">
      <c r="A17" s="96" t="s">
        <v>63</v>
      </c>
      <c r="B17" s="97"/>
      <c r="C17" s="97"/>
      <c r="D17" s="97"/>
      <c r="E17" s="97"/>
      <c r="F17" s="97"/>
      <c r="G17" s="98"/>
    </row>
    <row r="18" spans="1:7">
      <c r="A18" s="99"/>
      <c r="B18" s="100"/>
      <c r="C18" s="100"/>
      <c r="D18" s="100"/>
      <c r="E18" s="100"/>
      <c r="F18" s="100"/>
      <c r="G18" s="101"/>
    </row>
    <row r="19" spans="1:7">
      <c r="A19" s="99"/>
      <c r="B19" s="100"/>
      <c r="C19" s="100"/>
      <c r="D19" s="100"/>
      <c r="E19" s="100"/>
      <c r="F19" s="100"/>
      <c r="G19" s="101"/>
    </row>
    <row r="20" spans="1:7">
      <c r="A20" s="99"/>
      <c r="B20" s="100"/>
      <c r="C20" s="100"/>
      <c r="D20" s="100"/>
      <c r="E20" s="100"/>
      <c r="F20" s="100"/>
      <c r="G20" s="101"/>
    </row>
    <row r="21" spans="1:7">
      <c r="A21" s="99"/>
      <c r="B21" s="100"/>
      <c r="C21" s="100"/>
      <c r="D21" s="100"/>
      <c r="E21" s="100"/>
      <c r="F21" s="100"/>
      <c r="G21" s="101"/>
    </row>
    <row r="22" spans="1:7">
      <c r="A22" s="99"/>
      <c r="B22" s="100"/>
      <c r="C22" s="100"/>
      <c r="D22" s="100"/>
      <c r="E22" s="100"/>
      <c r="F22" s="100"/>
      <c r="G22" s="101"/>
    </row>
    <row r="23" spans="1:7">
      <c r="A23" s="99"/>
      <c r="B23" s="100"/>
      <c r="C23" s="100"/>
      <c r="D23" s="100"/>
      <c r="E23" s="100"/>
      <c r="F23" s="100"/>
      <c r="G23" s="101"/>
    </row>
    <row r="24" spans="1:7">
      <c r="A24" s="99"/>
      <c r="B24" s="100"/>
      <c r="C24" s="100"/>
      <c r="D24" s="100"/>
      <c r="E24" s="100"/>
      <c r="F24" s="100"/>
      <c r="G24" s="101"/>
    </row>
    <row r="25" spans="1:7">
      <c r="A25" s="99"/>
      <c r="B25" s="100"/>
      <c r="C25" s="100"/>
      <c r="D25" s="100"/>
      <c r="E25" s="100"/>
      <c r="F25" s="100"/>
      <c r="G25" s="101"/>
    </row>
    <row r="26" spans="1:7">
      <c r="A26" s="99"/>
      <c r="B26" s="100"/>
      <c r="C26" s="100"/>
      <c r="D26" s="100"/>
      <c r="E26" s="100"/>
      <c r="F26" s="100"/>
      <c r="G26" s="101"/>
    </row>
    <row r="27" spans="1:7">
      <c r="A27" s="99"/>
      <c r="B27" s="100"/>
      <c r="C27" s="100"/>
      <c r="D27" s="100"/>
      <c r="E27" s="100"/>
      <c r="F27" s="100"/>
      <c r="G27" s="101"/>
    </row>
    <row r="28" spans="1:7">
      <c r="A28" s="102"/>
      <c r="B28" s="103"/>
      <c r="C28" s="103"/>
      <c r="D28" s="103"/>
      <c r="E28" s="103"/>
      <c r="F28" s="103"/>
      <c r="G28" s="104"/>
    </row>
  </sheetData>
  <mergeCells count="17">
    <mergeCell ref="A16:G16"/>
    <mergeCell ref="A17:G28"/>
    <mergeCell ref="A11:H11"/>
    <mergeCell ref="A13:G13"/>
    <mergeCell ref="A15:G15"/>
    <mergeCell ref="A7:G7"/>
    <mergeCell ref="A9:G9"/>
    <mergeCell ref="A12:G12"/>
    <mergeCell ref="A14:G14"/>
    <mergeCell ref="A1:H1"/>
    <mergeCell ref="A2:H2"/>
    <mergeCell ref="A3:G3"/>
    <mergeCell ref="A4:H4"/>
    <mergeCell ref="A6:G6"/>
    <mergeCell ref="A5:G5"/>
    <mergeCell ref="A8:G8"/>
    <mergeCell ref="A10:G10"/>
  </mergeCells>
  <phoneticPr fontId="16"/>
  <pageMargins left="0.7" right="0.7" top="0.75" bottom="0.75" header="0.3" footer="0.3"/>
  <pageSetup paperSize="9" scale="82" orientation="portrait" r:id="rId1"/>
  <rowBreaks count="1" manualBreakCount="1">
    <brk id="1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1"/>
  <sheetViews>
    <sheetView topLeftCell="A13" workbookViewId="0">
      <selection activeCell="H1" sqref="H1"/>
    </sheetView>
  </sheetViews>
  <sheetFormatPr defaultRowHeight="13"/>
  <cols>
    <col min="1" max="1" width="20.796875" customWidth="1"/>
    <col min="2" max="2" width="7.19921875" customWidth="1"/>
    <col min="3" max="3" width="6.69921875" customWidth="1"/>
    <col min="4" max="4" width="10.69921875" customWidth="1"/>
    <col min="5" max="5" width="6.796875" customWidth="1"/>
    <col min="6" max="6" width="3.296875" customWidth="1"/>
    <col min="7" max="7" width="21.296875" customWidth="1"/>
    <col min="8" max="8" width="24.69921875" customWidth="1"/>
    <col min="9" max="9" width="2.796875" customWidth="1"/>
  </cols>
  <sheetData>
    <row r="1" spans="1:9" ht="16" customHeight="1">
      <c r="A1" s="18" t="s">
        <v>64</v>
      </c>
      <c r="B1" s="18"/>
      <c r="C1" s="18"/>
      <c r="D1" s="18"/>
      <c r="E1" s="18"/>
      <c r="F1" s="18"/>
      <c r="G1" s="18"/>
      <c r="H1" s="18"/>
      <c r="I1" s="18"/>
    </row>
    <row r="2" spans="1:9">
      <c r="A2" s="38" t="s">
        <v>65</v>
      </c>
      <c r="B2" s="74">
        <v>2.9000000000000001E-2</v>
      </c>
      <c r="C2" s="18"/>
      <c r="D2" s="18"/>
      <c r="E2" s="18"/>
      <c r="F2" s="18"/>
      <c r="G2" s="18"/>
      <c r="H2" s="18"/>
      <c r="I2" s="18"/>
    </row>
    <row r="3" spans="1:9">
      <c r="A3" s="18"/>
      <c r="B3" s="37"/>
      <c r="C3" s="18"/>
      <c r="D3" s="18"/>
      <c r="E3" s="18"/>
      <c r="F3" s="18"/>
      <c r="G3" s="18"/>
      <c r="H3" s="18"/>
      <c r="I3" s="18"/>
    </row>
    <row r="4" spans="1:9" ht="18.649999999999999" customHeight="1">
      <c r="A4" s="18" t="s">
        <v>66</v>
      </c>
      <c r="B4" s="18"/>
      <c r="C4" s="18"/>
      <c r="D4" s="18"/>
      <c r="E4" s="18"/>
      <c r="F4" s="18"/>
      <c r="G4" s="18"/>
      <c r="H4" s="18"/>
      <c r="I4" s="18"/>
    </row>
    <row r="5" spans="1:9" ht="18.649999999999999" customHeight="1">
      <c r="A5" s="133" t="s">
        <v>67</v>
      </c>
      <c r="B5" s="134"/>
      <c r="C5" s="135" t="s">
        <v>9</v>
      </c>
      <c r="D5" s="136"/>
      <c r="E5" s="137"/>
      <c r="F5" s="135" t="s">
        <v>68</v>
      </c>
      <c r="G5" s="137"/>
      <c r="H5" s="19" t="s">
        <v>69</v>
      </c>
      <c r="I5" s="18"/>
    </row>
    <row r="6" spans="1:9" ht="18.649999999999999" customHeight="1">
      <c r="A6" s="127" t="s">
        <v>70</v>
      </c>
      <c r="B6" s="128"/>
      <c r="C6" s="129"/>
      <c r="D6" s="130"/>
      <c r="E6" s="131"/>
      <c r="F6" s="132">
        <v>1</v>
      </c>
      <c r="G6" s="131"/>
      <c r="H6" s="20" t="s">
        <v>71</v>
      </c>
      <c r="I6" s="18"/>
    </row>
    <row r="7" spans="1:9" ht="18.649999999999999" customHeight="1">
      <c r="A7" s="127" t="s">
        <v>72</v>
      </c>
      <c r="B7" s="128"/>
      <c r="C7" s="129"/>
      <c r="D7" s="130"/>
      <c r="E7" s="131"/>
      <c r="F7" s="132">
        <v>1</v>
      </c>
      <c r="G7" s="131"/>
      <c r="H7" s="20" t="s">
        <v>71</v>
      </c>
      <c r="I7" s="18"/>
    </row>
    <row r="8" spans="1:9" ht="18.649999999999999" customHeight="1">
      <c r="A8" s="127"/>
      <c r="B8" s="128"/>
      <c r="C8" s="129"/>
      <c r="D8" s="130"/>
      <c r="E8" s="131"/>
      <c r="F8" s="132">
        <v>1</v>
      </c>
      <c r="G8" s="131"/>
      <c r="H8" s="20" t="s">
        <v>73</v>
      </c>
      <c r="I8" s="18"/>
    </row>
    <row r="9" spans="1:9">
      <c r="A9" s="18"/>
      <c r="B9" s="18"/>
      <c r="C9" s="18"/>
      <c r="D9" s="18"/>
      <c r="E9" s="18"/>
      <c r="F9" s="18"/>
      <c r="G9" s="18"/>
      <c r="H9" s="18"/>
      <c r="I9" s="18"/>
    </row>
    <row r="10" spans="1:9" ht="16.5" customHeight="1">
      <c r="A10" s="21"/>
      <c r="B10" s="21"/>
      <c r="C10" s="21"/>
      <c r="D10" s="21"/>
      <c r="E10" s="21"/>
      <c r="F10" s="21"/>
      <c r="G10" s="21"/>
      <c r="H10" s="21"/>
      <c r="I10" s="21"/>
    </row>
    <row r="11" spans="1:9" ht="16.5" customHeight="1">
      <c r="A11" s="126" t="s">
        <v>74</v>
      </c>
      <c r="B11" s="126"/>
      <c r="C11" s="126"/>
      <c r="D11" s="126"/>
      <c r="E11" s="126"/>
      <c r="F11" s="126"/>
      <c r="G11" s="126"/>
      <c r="H11" s="126"/>
      <c r="I11" s="126"/>
    </row>
    <row r="12" spans="1:9" ht="16.5" customHeight="1">
      <c r="A12" s="126" t="s">
        <v>75</v>
      </c>
      <c r="B12" s="126"/>
      <c r="C12" s="126"/>
      <c r="D12" s="126"/>
      <c r="E12" s="126"/>
      <c r="F12" s="126"/>
      <c r="G12" s="126"/>
      <c r="H12" s="126"/>
      <c r="I12" s="126"/>
    </row>
    <row r="13" spans="1:9" ht="170.15" customHeight="1">
      <c r="A13" s="120" t="s">
        <v>76</v>
      </c>
      <c r="B13" s="121"/>
      <c r="C13" s="121"/>
      <c r="D13" s="121"/>
      <c r="E13" s="121"/>
      <c r="F13" s="121"/>
      <c r="G13" s="121"/>
      <c r="H13" s="121"/>
      <c r="I13" s="121"/>
    </row>
    <row r="14" spans="1:9" ht="16.5" customHeight="1">
      <c r="A14" s="126" t="s">
        <v>77</v>
      </c>
      <c r="B14" s="126"/>
      <c r="C14" s="126"/>
      <c r="D14" s="126"/>
      <c r="E14" s="126"/>
      <c r="F14" s="126"/>
      <c r="G14" s="126"/>
      <c r="H14" s="126"/>
      <c r="I14" s="126"/>
    </row>
    <row r="15" spans="1:9" ht="110.5" customHeight="1">
      <c r="A15" s="120" t="s">
        <v>78</v>
      </c>
      <c r="B15" s="121"/>
      <c r="C15" s="121"/>
      <c r="D15" s="121"/>
      <c r="E15" s="121"/>
      <c r="F15" s="121"/>
      <c r="G15" s="121"/>
      <c r="H15" s="121"/>
      <c r="I15" s="121"/>
    </row>
    <row r="16" spans="1:9">
      <c r="A16" s="21"/>
      <c r="B16" s="22"/>
      <c r="C16" s="22"/>
      <c r="D16" s="22"/>
      <c r="E16" s="22"/>
      <c r="F16" s="22"/>
      <c r="G16" s="22"/>
      <c r="H16" s="22"/>
      <c r="I16" s="22"/>
    </row>
    <row r="17" spans="1:9" ht="17.149999999999999" customHeight="1">
      <c r="A17" s="122" t="s">
        <v>79</v>
      </c>
      <c r="B17" s="123"/>
      <c r="C17" s="123"/>
      <c r="D17" s="123"/>
      <c r="E17" s="123"/>
      <c r="F17" s="123"/>
      <c r="G17" s="123"/>
      <c r="H17" s="123"/>
      <c r="I17" s="123"/>
    </row>
    <row r="18" spans="1:9" ht="18.649999999999999" customHeight="1">
      <c r="A18" s="29" t="s">
        <v>80</v>
      </c>
      <c r="B18" s="31" t="s">
        <v>81</v>
      </c>
      <c r="C18" s="31" t="s">
        <v>32</v>
      </c>
      <c r="D18" s="30" t="s">
        <v>82</v>
      </c>
      <c r="E18" s="124" t="s">
        <v>83</v>
      </c>
      <c r="F18" s="125"/>
      <c r="G18" s="31" t="s">
        <v>84</v>
      </c>
      <c r="H18" s="31" t="s">
        <v>85</v>
      </c>
      <c r="I18" s="18"/>
    </row>
    <row r="19" spans="1:9" ht="18.649999999999999" customHeight="1">
      <c r="A19" s="140" t="s">
        <v>86</v>
      </c>
      <c r="B19" s="36" t="s">
        <v>87</v>
      </c>
      <c r="C19" s="36">
        <v>1</v>
      </c>
      <c r="D19" s="32">
        <v>204000</v>
      </c>
      <c r="E19" s="138">
        <v>12</v>
      </c>
      <c r="F19" s="139"/>
      <c r="G19" s="39">
        <f>C19*D19*E19</f>
        <v>2448000</v>
      </c>
      <c r="H19" s="33"/>
      <c r="I19" s="18"/>
    </row>
    <row r="20" spans="1:9" ht="18.649999999999999" customHeight="1">
      <c r="A20" s="141"/>
      <c r="B20" s="35" t="s">
        <v>88</v>
      </c>
      <c r="C20" s="35">
        <v>2</v>
      </c>
      <c r="D20" s="32">
        <v>204000</v>
      </c>
      <c r="E20" s="138">
        <v>12</v>
      </c>
      <c r="F20" s="139"/>
      <c r="G20" s="39">
        <f>C20*D20*E20</f>
        <v>4896000</v>
      </c>
      <c r="H20" s="34"/>
      <c r="I20" s="18"/>
    </row>
    <row r="21" spans="1:9" ht="18.649999999999999" customHeight="1">
      <c r="A21" s="141"/>
      <c r="B21" s="35" t="s">
        <v>89</v>
      </c>
      <c r="C21" s="35">
        <v>0</v>
      </c>
      <c r="D21" s="32">
        <v>0</v>
      </c>
      <c r="E21" s="138">
        <v>0</v>
      </c>
      <c r="F21" s="139"/>
      <c r="G21" s="39">
        <f>C21*D21*E21</f>
        <v>0</v>
      </c>
      <c r="H21" s="34"/>
      <c r="I21" s="18"/>
    </row>
    <row r="22" spans="1:9" ht="18.649999999999999" customHeight="1">
      <c r="A22" s="142"/>
      <c r="B22" s="35" t="s">
        <v>33</v>
      </c>
      <c r="C22" s="35">
        <f>SUM(C19:C21)</f>
        <v>3</v>
      </c>
      <c r="D22" s="32"/>
      <c r="E22" s="138">
        <v>12</v>
      </c>
      <c r="F22" s="139"/>
      <c r="G22" s="39">
        <f>SUM(G19:G21)</f>
        <v>7344000</v>
      </c>
      <c r="H22" s="34"/>
      <c r="I22" s="18"/>
    </row>
    <row r="23" spans="1:9" ht="18.649999999999999" customHeight="1">
      <c r="A23" s="140" t="s">
        <v>27</v>
      </c>
      <c r="B23" s="36" t="s">
        <v>87</v>
      </c>
      <c r="C23" s="36">
        <v>1</v>
      </c>
      <c r="D23" s="32">
        <v>204000</v>
      </c>
      <c r="E23" s="138">
        <v>12</v>
      </c>
      <c r="F23" s="139"/>
      <c r="G23" s="39">
        <f>C23*D23*E23</f>
        <v>2448000</v>
      </c>
      <c r="H23" s="33"/>
      <c r="I23" s="18"/>
    </row>
    <row r="24" spans="1:9" ht="18.649999999999999" customHeight="1">
      <c r="A24" s="141"/>
      <c r="B24" s="35" t="s">
        <v>88</v>
      </c>
      <c r="C24" s="35">
        <v>2</v>
      </c>
      <c r="D24" s="32">
        <v>204000</v>
      </c>
      <c r="E24" s="138">
        <v>12</v>
      </c>
      <c r="F24" s="139"/>
      <c r="G24" s="39">
        <f>C24*D24*E24</f>
        <v>4896000</v>
      </c>
      <c r="H24" s="34"/>
      <c r="I24" s="18"/>
    </row>
    <row r="25" spans="1:9" ht="18.649999999999999" customHeight="1">
      <c r="A25" s="141"/>
      <c r="B25" s="35" t="s">
        <v>89</v>
      </c>
      <c r="C25" s="35">
        <v>0</v>
      </c>
      <c r="D25" s="32">
        <v>0</v>
      </c>
      <c r="E25" s="138">
        <v>0</v>
      </c>
      <c r="F25" s="139"/>
      <c r="G25" s="39">
        <f>C25*D25*E25</f>
        <v>0</v>
      </c>
      <c r="H25" s="34"/>
      <c r="I25" s="18"/>
    </row>
    <row r="26" spans="1:9" ht="18.649999999999999" customHeight="1">
      <c r="A26" s="142"/>
      <c r="B26" s="35" t="s">
        <v>33</v>
      </c>
      <c r="C26" s="35">
        <f>SUM(C23:C25)</f>
        <v>3</v>
      </c>
      <c r="D26" s="32"/>
      <c r="E26" s="138">
        <v>12</v>
      </c>
      <c r="F26" s="139"/>
      <c r="G26" s="39">
        <f>SUM(G23:G25)</f>
        <v>7344000</v>
      </c>
      <c r="H26" s="34"/>
      <c r="I26" s="18"/>
    </row>
    <row r="27" spans="1:9" ht="18.649999999999999" customHeight="1">
      <c r="A27" s="140" t="s">
        <v>90</v>
      </c>
      <c r="B27" s="36" t="s">
        <v>87</v>
      </c>
      <c r="C27" s="36">
        <v>1</v>
      </c>
      <c r="D27" s="32">
        <v>204000</v>
      </c>
      <c r="E27" s="138">
        <v>12</v>
      </c>
      <c r="F27" s="139"/>
      <c r="G27" s="39">
        <f>C27*D27*E27</f>
        <v>2448000</v>
      </c>
      <c r="H27" s="33"/>
      <c r="I27" s="18"/>
    </row>
    <row r="28" spans="1:9" ht="18.649999999999999" customHeight="1">
      <c r="A28" s="141"/>
      <c r="B28" s="35" t="s">
        <v>88</v>
      </c>
      <c r="C28" s="35">
        <v>2</v>
      </c>
      <c r="D28" s="32">
        <v>204000</v>
      </c>
      <c r="E28" s="138">
        <v>12</v>
      </c>
      <c r="F28" s="139"/>
      <c r="G28" s="39">
        <f>C28*D28*E28</f>
        <v>4896000</v>
      </c>
      <c r="H28" s="34"/>
      <c r="I28" s="18"/>
    </row>
    <row r="29" spans="1:9" ht="18.649999999999999" customHeight="1">
      <c r="A29" s="141"/>
      <c r="B29" s="35" t="s">
        <v>89</v>
      </c>
      <c r="C29" s="35">
        <v>0</v>
      </c>
      <c r="D29" s="32">
        <v>0</v>
      </c>
      <c r="E29" s="138">
        <v>0</v>
      </c>
      <c r="F29" s="139"/>
      <c r="G29" s="39">
        <f>C29*D29*E29</f>
        <v>0</v>
      </c>
      <c r="H29" s="34"/>
      <c r="I29" s="18"/>
    </row>
    <row r="30" spans="1:9" ht="18.649999999999999" customHeight="1">
      <c r="A30" s="142"/>
      <c r="B30" s="35" t="s">
        <v>33</v>
      </c>
      <c r="C30" s="35">
        <f>SUM(C27:C29)</f>
        <v>3</v>
      </c>
      <c r="D30" s="32"/>
      <c r="E30" s="138">
        <v>12</v>
      </c>
      <c r="F30" s="139"/>
      <c r="G30" s="39">
        <f>SUM(G27:G29)</f>
        <v>7344000</v>
      </c>
      <c r="H30" s="34"/>
      <c r="I30" s="18"/>
    </row>
    <row r="31" spans="1:9" ht="49.5" customHeight="1">
      <c r="A31" s="123"/>
      <c r="B31" s="123"/>
      <c r="C31" s="123"/>
      <c r="D31" s="123"/>
      <c r="E31" s="123"/>
      <c r="F31" s="123"/>
      <c r="G31" s="123"/>
      <c r="H31" s="123"/>
      <c r="I31" s="123"/>
    </row>
  </sheetData>
  <mergeCells count="35">
    <mergeCell ref="E27:F27"/>
    <mergeCell ref="A31:I31"/>
    <mergeCell ref="E19:F19"/>
    <mergeCell ref="E23:F23"/>
    <mergeCell ref="A27:A30"/>
    <mergeCell ref="E28:F28"/>
    <mergeCell ref="E29:F29"/>
    <mergeCell ref="E30:F30"/>
    <mergeCell ref="A19:A22"/>
    <mergeCell ref="A23:A26"/>
    <mergeCell ref="E20:F20"/>
    <mergeCell ref="E26:F26"/>
    <mergeCell ref="E21:F21"/>
    <mergeCell ref="E22:F22"/>
    <mergeCell ref="E24:F24"/>
    <mergeCell ref="E25:F25"/>
    <mergeCell ref="A5:B5"/>
    <mergeCell ref="C5:E5"/>
    <mergeCell ref="F5:G5"/>
    <mergeCell ref="A6:B6"/>
    <mergeCell ref="C6:E6"/>
    <mergeCell ref="F6:G6"/>
    <mergeCell ref="A15:I15"/>
    <mergeCell ref="A17:I17"/>
    <mergeCell ref="E18:F18"/>
    <mergeCell ref="A14:I14"/>
    <mergeCell ref="A7:B7"/>
    <mergeCell ref="C7:E7"/>
    <mergeCell ref="F7:G7"/>
    <mergeCell ref="A8:B8"/>
    <mergeCell ref="C8:E8"/>
    <mergeCell ref="F8:G8"/>
    <mergeCell ref="A13:I13"/>
    <mergeCell ref="A11:I11"/>
    <mergeCell ref="A12:I12"/>
  </mergeCells>
  <phoneticPr fontId="16"/>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C4209-2B01-4684-84E6-DA0595895565}">
  <sheetPr>
    <pageSetUpPr fitToPage="1"/>
  </sheetPr>
  <dimension ref="A1:IR39"/>
  <sheetViews>
    <sheetView view="pageBreakPreview" zoomScale="117" zoomScaleNormal="100" zoomScaleSheetLayoutView="70" workbookViewId="0">
      <pane xSplit="1" ySplit="4" topLeftCell="B5" activePane="bottomRight" state="frozen"/>
      <selection pane="topRight" activeCell="B1" sqref="B1"/>
      <selection pane="bottomLeft" activeCell="A10" sqref="A10"/>
      <selection pane="bottomRight" activeCell="O9" sqref="O9"/>
    </sheetView>
  </sheetViews>
  <sheetFormatPr defaultRowHeight="13"/>
  <cols>
    <col min="1" max="1" width="32.19921875" style="41" bestFit="1" customWidth="1"/>
    <col min="2" max="10" width="12" style="41" bestFit="1" customWidth="1"/>
    <col min="11" max="13" width="12.296875" style="41" bestFit="1" customWidth="1"/>
    <col min="14" max="14" width="16.796875" style="41" customWidth="1"/>
    <col min="15" max="15" width="38.19921875" style="41" customWidth="1"/>
    <col min="16" max="26" width="18.296875" style="41" customWidth="1"/>
    <col min="27" max="252" width="8.69921875" style="41"/>
    <col min="253" max="253" width="64.796875" style="41" bestFit="1" customWidth="1"/>
    <col min="254" max="255" width="8.19921875" style="41" bestFit="1" customWidth="1"/>
    <col min="256" max="256" width="8.69921875" style="41" bestFit="1" customWidth="1"/>
    <col min="257" max="257" width="8.19921875" style="41" bestFit="1" customWidth="1"/>
    <col min="258" max="259" width="8.69921875" style="41" bestFit="1" customWidth="1"/>
    <col min="260" max="260" width="19.796875" style="41" bestFit="1" customWidth="1"/>
    <col min="261" max="263" width="9.69921875" style="41" bestFit="1" customWidth="1"/>
    <col min="264" max="264" width="10.19921875" style="41" bestFit="1" customWidth="1"/>
    <col min="265" max="265" width="9.69921875" style="41" bestFit="1" customWidth="1"/>
    <col min="266" max="266" width="8.69921875" style="41" bestFit="1" customWidth="1"/>
    <col min="267" max="268" width="19.796875" style="41" bestFit="1" customWidth="1"/>
    <col min="269" max="270" width="17.19921875" style="41" bestFit="1" customWidth="1"/>
    <col min="271" max="282" width="18.296875" style="41" customWidth="1"/>
    <col min="283" max="508" width="8.69921875" style="41"/>
    <col min="509" max="509" width="64.796875" style="41" bestFit="1" customWidth="1"/>
    <col min="510" max="511" width="8.19921875" style="41" bestFit="1" customWidth="1"/>
    <col min="512" max="512" width="8.69921875" style="41" bestFit="1" customWidth="1"/>
    <col min="513" max="513" width="8.19921875" style="41" bestFit="1" customWidth="1"/>
    <col min="514" max="515" width="8.69921875" style="41" bestFit="1" customWidth="1"/>
    <col min="516" max="516" width="19.796875" style="41" bestFit="1" customWidth="1"/>
    <col min="517" max="519" width="9.69921875" style="41" bestFit="1" customWidth="1"/>
    <col min="520" max="520" width="10.19921875" style="41" bestFit="1" customWidth="1"/>
    <col min="521" max="521" width="9.69921875" style="41" bestFit="1" customWidth="1"/>
    <col min="522" max="522" width="8.69921875" style="41" bestFit="1" customWidth="1"/>
    <col min="523" max="524" width="19.796875" style="41" bestFit="1" customWidth="1"/>
    <col min="525" max="526" width="17.19921875" style="41" bestFit="1" customWidth="1"/>
    <col min="527" max="538" width="18.296875" style="41" customWidth="1"/>
    <col min="539" max="764" width="8.69921875" style="41"/>
    <col min="765" max="765" width="64.796875" style="41" bestFit="1" customWidth="1"/>
    <col min="766" max="767" width="8.19921875" style="41" bestFit="1" customWidth="1"/>
    <col min="768" max="768" width="8.69921875" style="41" bestFit="1" customWidth="1"/>
    <col min="769" max="769" width="8.19921875" style="41" bestFit="1" customWidth="1"/>
    <col min="770" max="771" width="8.69921875" style="41" bestFit="1" customWidth="1"/>
    <col min="772" max="772" width="19.796875" style="41" bestFit="1" customWidth="1"/>
    <col min="773" max="775" width="9.69921875" style="41" bestFit="1" customWidth="1"/>
    <col min="776" max="776" width="10.19921875" style="41" bestFit="1" customWidth="1"/>
    <col min="777" max="777" width="9.69921875" style="41" bestFit="1" customWidth="1"/>
    <col min="778" max="778" width="8.69921875" style="41" bestFit="1" customWidth="1"/>
    <col min="779" max="780" width="19.796875" style="41" bestFit="1" customWidth="1"/>
    <col min="781" max="782" width="17.19921875" style="41" bestFit="1" customWidth="1"/>
    <col min="783" max="794" width="18.296875" style="41" customWidth="1"/>
    <col min="795" max="1020" width="8.69921875" style="41"/>
    <col min="1021" max="1021" width="64.796875" style="41" bestFit="1" customWidth="1"/>
    <col min="1022" max="1023" width="8.19921875" style="41" bestFit="1" customWidth="1"/>
    <col min="1024" max="1024" width="8.69921875" style="41" bestFit="1" customWidth="1"/>
    <col min="1025" max="1025" width="8.19921875" style="41" bestFit="1" customWidth="1"/>
    <col min="1026" max="1027" width="8.69921875" style="41" bestFit="1" customWidth="1"/>
    <col min="1028" max="1028" width="19.796875" style="41" bestFit="1" customWidth="1"/>
    <col min="1029" max="1031" width="9.69921875" style="41" bestFit="1" customWidth="1"/>
    <col min="1032" max="1032" width="10.19921875" style="41" bestFit="1" customWidth="1"/>
    <col min="1033" max="1033" width="9.69921875" style="41" bestFit="1" customWidth="1"/>
    <col min="1034" max="1034" width="8.69921875" style="41" bestFit="1" customWidth="1"/>
    <col min="1035" max="1036" width="19.796875" style="41" bestFit="1" customWidth="1"/>
    <col min="1037" max="1038" width="17.19921875" style="41" bestFit="1" customWidth="1"/>
    <col min="1039" max="1050" width="18.296875" style="41" customWidth="1"/>
    <col min="1051" max="1276" width="8.69921875" style="41"/>
    <col min="1277" max="1277" width="64.796875" style="41" bestFit="1" customWidth="1"/>
    <col min="1278" max="1279" width="8.19921875" style="41" bestFit="1" customWidth="1"/>
    <col min="1280" max="1280" width="8.69921875" style="41" bestFit="1" customWidth="1"/>
    <col min="1281" max="1281" width="8.19921875" style="41" bestFit="1" customWidth="1"/>
    <col min="1282" max="1283" width="8.69921875" style="41" bestFit="1" customWidth="1"/>
    <col min="1284" max="1284" width="19.796875" style="41" bestFit="1" customWidth="1"/>
    <col min="1285" max="1287" width="9.69921875" style="41" bestFit="1" customWidth="1"/>
    <col min="1288" max="1288" width="10.19921875" style="41" bestFit="1" customWidth="1"/>
    <col min="1289" max="1289" width="9.69921875" style="41" bestFit="1" customWidth="1"/>
    <col min="1290" max="1290" width="8.69921875" style="41" bestFit="1" customWidth="1"/>
    <col min="1291" max="1292" width="19.796875" style="41" bestFit="1" customWidth="1"/>
    <col min="1293" max="1294" width="17.19921875" style="41" bestFit="1" customWidth="1"/>
    <col min="1295" max="1306" width="18.296875" style="41" customWidth="1"/>
    <col min="1307" max="1532" width="8.69921875" style="41"/>
    <col min="1533" max="1533" width="64.796875" style="41" bestFit="1" customWidth="1"/>
    <col min="1534" max="1535" width="8.19921875" style="41" bestFit="1" customWidth="1"/>
    <col min="1536" max="1536" width="8.69921875" style="41" bestFit="1" customWidth="1"/>
    <col min="1537" max="1537" width="8.19921875" style="41" bestFit="1" customWidth="1"/>
    <col min="1538" max="1539" width="8.69921875" style="41" bestFit="1" customWidth="1"/>
    <col min="1540" max="1540" width="19.796875" style="41" bestFit="1" customWidth="1"/>
    <col min="1541" max="1543" width="9.69921875" style="41" bestFit="1" customWidth="1"/>
    <col min="1544" max="1544" width="10.19921875" style="41" bestFit="1" customWidth="1"/>
    <col min="1545" max="1545" width="9.69921875" style="41" bestFit="1" customWidth="1"/>
    <col min="1546" max="1546" width="8.69921875" style="41" bestFit="1" customWidth="1"/>
    <col min="1547" max="1548" width="19.796875" style="41" bestFit="1" customWidth="1"/>
    <col min="1549" max="1550" width="17.19921875" style="41" bestFit="1" customWidth="1"/>
    <col min="1551" max="1562" width="18.296875" style="41" customWidth="1"/>
    <col min="1563" max="1788" width="8.69921875" style="41"/>
    <col min="1789" max="1789" width="64.796875" style="41" bestFit="1" customWidth="1"/>
    <col min="1790" max="1791" width="8.19921875" style="41" bestFit="1" customWidth="1"/>
    <col min="1792" max="1792" width="8.69921875" style="41" bestFit="1" customWidth="1"/>
    <col min="1793" max="1793" width="8.19921875" style="41" bestFit="1" customWidth="1"/>
    <col min="1794" max="1795" width="8.69921875" style="41" bestFit="1" customWidth="1"/>
    <col min="1796" max="1796" width="19.796875" style="41" bestFit="1" customWidth="1"/>
    <col min="1797" max="1799" width="9.69921875" style="41" bestFit="1" customWidth="1"/>
    <col min="1800" max="1800" width="10.19921875" style="41" bestFit="1" customWidth="1"/>
    <col min="1801" max="1801" width="9.69921875" style="41" bestFit="1" customWidth="1"/>
    <col min="1802" max="1802" width="8.69921875" style="41" bestFit="1" customWidth="1"/>
    <col min="1803" max="1804" width="19.796875" style="41" bestFit="1" customWidth="1"/>
    <col min="1805" max="1806" width="17.19921875" style="41" bestFit="1" customWidth="1"/>
    <col min="1807" max="1818" width="18.296875" style="41" customWidth="1"/>
    <col min="1819" max="2044" width="8.69921875" style="41"/>
    <col min="2045" max="2045" width="64.796875" style="41" bestFit="1" customWidth="1"/>
    <col min="2046" max="2047" width="8.19921875" style="41" bestFit="1" customWidth="1"/>
    <col min="2048" max="2048" width="8.69921875" style="41" bestFit="1" customWidth="1"/>
    <col min="2049" max="2049" width="8.19921875" style="41" bestFit="1" customWidth="1"/>
    <col min="2050" max="2051" width="8.69921875" style="41" bestFit="1" customWidth="1"/>
    <col min="2052" max="2052" width="19.796875" style="41" bestFit="1" customWidth="1"/>
    <col min="2053" max="2055" width="9.69921875" style="41" bestFit="1" customWidth="1"/>
    <col min="2056" max="2056" width="10.19921875" style="41" bestFit="1" customWidth="1"/>
    <col min="2057" max="2057" width="9.69921875" style="41" bestFit="1" customWidth="1"/>
    <col min="2058" max="2058" width="8.69921875" style="41" bestFit="1" customWidth="1"/>
    <col min="2059" max="2060" width="19.796875" style="41" bestFit="1" customWidth="1"/>
    <col min="2061" max="2062" width="17.19921875" style="41" bestFit="1" customWidth="1"/>
    <col min="2063" max="2074" width="18.296875" style="41" customWidth="1"/>
    <col min="2075" max="2300" width="8.69921875" style="41"/>
    <col min="2301" max="2301" width="64.796875" style="41" bestFit="1" customWidth="1"/>
    <col min="2302" max="2303" width="8.19921875" style="41" bestFit="1" customWidth="1"/>
    <col min="2304" max="2304" width="8.69921875" style="41" bestFit="1" customWidth="1"/>
    <col min="2305" max="2305" width="8.19921875" style="41" bestFit="1" customWidth="1"/>
    <col min="2306" max="2307" width="8.69921875" style="41" bestFit="1" customWidth="1"/>
    <col min="2308" max="2308" width="19.796875" style="41" bestFit="1" customWidth="1"/>
    <col min="2309" max="2311" width="9.69921875" style="41" bestFit="1" customWidth="1"/>
    <col min="2312" max="2312" width="10.19921875" style="41" bestFit="1" customWidth="1"/>
    <col min="2313" max="2313" width="9.69921875" style="41" bestFit="1" customWidth="1"/>
    <col min="2314" max="2314" width="8.69921875" style="41" bestFit="1" customWidth="1"/>
    <col min="2315" max="2316" width="19.796875" style="41" bestFit="1" customWidth="1"/>
    <col min="2317" max="2318" width="17.19921875" style="41" bestFit="1" customWidth="1"/>
    <col min="2319" max="2330" width="18.296875" style="41" customWidth="1"/>
    <col min="2331" max="2556" width="8.69921875" style="41"/>
    <col min="2557" max="2557" width="64.796875" style="41" bestFit="1" customWidth="1"/>
    <col min="2558" max="2559" width="8.19921875" style="41" bestFit="1" customWidth="1"/>
    <col min="2560" max="2560" width="8.69921875" style="41" bestFit="1" customWidth="1"/>
    <col min="2561" max="2561" width="8.19921875" style="41" bestFit="1" customWidth="1"/>
    <col min="2562" max="2563" width="8.69921875" style="41" bestFit="1" customWidth="1"/>
    <col min="2564" max="2564" width="19.796875" style="41" bestFit="1" customWidth="1"/>
    <col min="2565" max="2567" width="9.69921875" style="41" bestFit="1" customWidth="1"/>
    <col min="2568" max="2568" width="10.19921875" style="41" bestFit="1" customWidth="1"/>
    <col min="2569" max="2569" width="9.69921875" style="41" bestFit="1" customWidth="1"/>
    <col min="2570" max="2570" width="8.69921875" style="41" bestFit="1" customWidth="1"/>
    <col min="2571" max="2572" width="19.796875" style="41" bestFit="1" customWidth="1"/>
    <col min="2573" max="2574" width="17.19921875" style="41" bestFit="1" customWidth="1"/>
    <col min="2575" max="2586" width="18.296875" style="41" customWidth="1"/>
    <col min="2587" max="2812" width="8.69921875" style="41"/>
    <col min="2813" max="2813" width="64.796875" style="41" bestFit="1" customWidth="1"/>
    <col min="2814" max="2815" width="8.19921875" style="41" bestFit="1" customWidth="1"/>
    <col min="2816" max="2816" width="8.69921875" style="41" bestFit="1" customWidth="1"/>
    <col min="2817" max="2817" width="8.19921875" style="41" bestFit="1" customWidth="1"/>
    <col min="2818" max="2819" width="8.69921875" style="41" bestFit="1" customWidth="1"/>
    <col min="2820" max="2820" width="19.796875" style="41" bestFit="1" customWidth="1"/>
    <col min="2821" max="2823" width="9.69921875" style="41" bestFit="1" customWidth="1"/>
    <col min="2824" max="2824" width="10.19921875" style="41" bestFit="1" customWidth="1"/>
    <col min="2825" max="2825" width="9.69921875" style="41" bestFit="1" customWidth="1"/>
    <col min="2826" max="2826" width="8.69921875" style="41" bestFit="1" customWidth="1"/>
    <col min="2827" max="2828" width="19.796875" style="41" bestFit="1" customWidth="1"/>
    <col min="2829" max="2830" width="17.19921875" style="41" bestFit="1" customWidth="1"/>
    <col min="2831" max="2842" width="18.296875" style="41" customWidth="1"/>
    <col min="2843" max="3068" width="8.69921875" style="41"/>
    <col min="3069" max="3069" width="64.796875" style="41" bestFit="1" customWidth="1"/>
    <col min="3070" max="3071" width="8.19921875" style="41" bestFit="1" customWidth="1"/>
    <col min="3072" max="3072" width="8.69921875" style="41" bestFit="1" customWidth="1"/>
    <col min="3073" max="3073" width="8.19921875" style="41" bestFit="1" customWidth="1"/>
    <col min="3074" max="3075" width="8.69921875" style="41" bestFit="1" customWidth="1"/>
    <col min="3076" max="3076" width="19.796875" style="41" bestFit="1" customWidth="1"/>
    <col min="3077" max="3079" width="9.69921875" style="41" bestFit="1" customWidth="1"/>
    <col min="3080" max="3080" width="10.19921875" style="41" bestFit="1" customWidth="1"/>
    <col min="3081" max="3081" width="9.69921875" style="41" bestFit="1" customWidth="1"/>
    <col min="3082" max="3082" width="8.69921875" style="41" bestFit="1" customWidth="1"/>
    <col min="3083" max="3084" width="19.796875" style="41" bestFit="1" customWidth="1"/>
    <col min="3085" max="3086" width="17.19921875" style="41" bestFit="1" customWidth="1"/>
    <col min="3087" max="3098" width="18.296875" style="41" customWidth="1"/>
    <col min="3099" max="3324" width="8.69921875" style="41"/>
    <col min="3325" max="3325" width="64.796875" style="41" bestFit="1" customWidth="1"/>
    <col min="3326" max="3327" width="8.19921875" style="41" bestFit="1" customWidth="1"/>
    <col min="3328" max="3328" width="8.69921875" style="41" bestFit="1" customWidth="1"/>
    <col min="3329" max="3329" width="8.19921875" style="41" bestFit="1" customWidth="1"/>
    <col min="3330" max="3331" width="8.69921875" style="41" bestFit="1" customWidth="1"/>
    <col min="3332" max="3332" width="19.796875" style="41" bestFit="1" customWidth="1"/>
    <col min="3333" max="3335" width="9.69921875" style="41" bestFit="1" customWidth="1"/>
    <col min="3336" max="3336" width="10.19921875" style="41" bestFit="1" customWidth="1"/>
    <col min="3337" max="3337" width="9.69921875" style="41" bestFit="1" customWidth="1"/>
    <col min="3338" max="3338" width="8.69921875" style="41" bestFit="1" customWidth="1"/>
    <col min="3339" max="3340" width="19.796875" style="41" bestFit="1" customWidth="1"/>
    <col min="3341" max="3342" width="17.19921875" style="41" bestFit="1" customWidth="1"/>
    <col min="3343" max="3354" width="18.296875" style="41" customWidth="1"/>
    <col min="3355" max="3580" width="8.69921875" style="41"/>
    <col min="3581" max="3581" width="64.796875" style="41" bestFit="1" customWidth="1"/>
    <col min="3582" max="3583" width="8.19921875" style="41" bestFit="1" customWidth="1"/>
    <col min="3584" max="3584" width="8.69921875" style="41" bestFit="1" customWidth="1"/>
    <col min="3585" max="3585" width="8.19921875" style="41" bestFit="1" customWidth="1"/>
    <col min="3586" max="3587" width="8.69921875" style="41" bestFit="1" customWidth="1"/>
    <col min="3588" max="3588" width="19.796875" style="41" bestFit="1" customWidth="1"/>
    <col min="3589" max="3591" width="9.69921875" style="41" bestFit="1" customWidth="1"/>
    <col min="3592" max="3592" width="10.19921875" style="41" bestFit="1" customWidth="1"/>
    <col min="3593" max="3593" width="9.69921875" style="41" bestFit="1" customWidth="1"/>
    <col min="3594" max="3594" width="8.69921875" style="41" bestFit="1" customWidth="1"/>
    <col min="3595" max="3596" width="19.796875" style="41" bestFit="1" customWidth="1"/>
    <col min="3597" max="3598" width="17.19921875" style="41" bestFit="1" customWidth="1"/>
    <col min="3599" max="3610" width="18.296875" style="41" customWidth="1"/>
    <col min="3611" max="3836" width="8.69921875" style="41"/>
    <col min="3837" max="3837" width="64.796875" style="41" bestFit="1" customWidth="1"/>
    <col min="3838" max="3839" width="8.19921875" style="41" bestFit="1" customWidth="1"/>
    <col min="3840" max="3840" width="8.69921875" style="41" bestFit="1" customWidth="1"/>
    <col min="3841" max="3841" width="8.19921875" style="41" bestFit="1" customWidth="1"/>
    <col min="3842" max="3843" width="8.69921875" style="41" bestFit="1" customWidth="1"/>
    <col min="3844" max="3844" width="19.796875" style="41" bestFit="1" customWidth="1"/>
    <col min="3845" max="3847" width="9.69921875" style="41" bestFit="1" customWidth="1"/>
    <col min="3848" max="3848" width="10.19921875" style="41" bestFit="1" customWidth="1"/>
    <col min="3849" max="3849" width="9.69921875" style="41" bestFit="1" customWidth="1"/>
    <col min="3850" max="3850" width="8.69921875" style="41" bestFit="1" customWidth="1"/>
    <col min="3851" max="3852" width="19.796875" style="41" bestFit="1" customWidth="1"/>
    <col min="3853" max="3854" width="17.19921875" style="41" bestFit="1" customWidth="1"/>
    <col min="3855" max="3866" width="18.296875" style="41" customWidth="1"/>
    <col min="3867" max="4092" width="8.69921875" style="41"/>
    <col min="4093" max="4093" width="64.796875" style="41" bestFit="1" customWidth="1"/>
    <col min="4094" max="4095" width="8.19921875" style="41" bestFit="1" customWidth="1"/>
    <col min="4096" max="4096" width="8.69921875" style="41" bestFit="1" customWidth="1"/>
    <col min="4097" max="4097" width="8.19921875" style="41" bestFit="1" customWidth="1"/>
    <col min="4098" max="4099" width="8.69921875" style="41" bestFit="1" customWidth="1"/>
    <col min="4100" max="4100" width="19.796875" style="41" bestFit="1" customWidth="1"/>
    <col min="4101" max="4103" width="9.69921875" style="41" bestFit="1" customWidth="1"/>
    <col min="4104" max="4104" width="10.19921875" style="41" bestFit="1" customWidth="1"/>
    <col min="4105" max="4105" width="9.69921875" style="41" bestFit="1" customWidth="1"/>
    <col min="4106" max="4106" width="8.69921875" style="41" bestFit="1" customWidth="1"/>
    <col min="4107" max="4108" width="19.796875" style="41" bestFit="1" customWidth="1"/>
    <col min="4109" max="4110" width="17.19921875" style="41" bestFit="1" customWidth="1"/>
    <col min="4111" max="4122" width="18.296875" style="41" customWidth="1"/>
    <col min="4123" max="4348" width="8.69921875" style="41"/>
    <col min="4349" max="4349" width="64.796875" style="41" bestFit="1" customWidth="1"/>
    <col min="4350" max="4351" width="8.19921875" style="41" bestFit="1" customWidth="1"/>
    <col min="4352" max="4352" width="8.69921875" style="41" bestFit="1" customWidth="1"/>
    <col min="4353" max="4353" width="8.19921875" style="41" bestFit="1" customWidth="1"/>
    <col min="4354" max="4355" width="8.69921875" style="41" bestFit="1" customWidth="1"/>
    <col min="4356" max="4356" width="19.796875" style="41" bestFit="1" customWidth="1"/>
    <col min="4357" max="4359" width="9.69921875" style="41" bestFit="1" customWidth="1"/>
    <col min="4360" max="4360" width="10.19921875" style="41" bestFit="1" customWidth="1"/>
    <col min="4361" max="4361" width="9.69921875" style="41" bestFit="1" customWidth="1"/>
    <col min="4362" max="4362" width="8.69921875" style="41" bestFit="1" customWidth="1"/>
    <col min="4363" max="4364" width="19.796875" style="41" bestFit="1" customWidth="1"/>
    <col min="4365" max="4366" width="17.19921875" style="41" bestFit="1" customWidth="1"/>
    <col min="4367" max="4378" width="18.296875" style="41" customWidth="1"/>
    <col min="4379" max="4604" width="8.69921875" style="41"/>
    <col min="4605" max="4605" width="64.796875" style="41" bestFit="1" customWidth="1"/>
    <col min="4606" max="4607" width="8.19921875" style="41" bestFit="1" customWidth="1"/>
    <col min="4608" max="4608" width="8.69921875" style="41" bestFit="1" customWidth="1"/>
    <col min="4609" max="4609" width="8.19921875" style="41" bestFit="1" customWidth="1"/>
    <col min="4610" max="4611" width="8.69921875" style="41" bestFit="1" customWidth="1"/>
    <col min="4612" max="4612" width="19.796875" style="41" bestFit="1" customWidth="1"/>
    <col min="4613" max="4615" width="9.69921875" style="41" bestFit="1" customWidth="1"/>
    <col min="4616" max="4616" width="10.19921875" style="41" bestFit="1" customWidth="1"/>
    <col min="4617" max="4617" width="9.69921875" style="41" bestFit="1" customWidth="1"/>
    <col min="4618" max="4618" width="8.69921875" style="41" bestFit="1" customWidth="1"/>
    <col min="4619" max="4620" width="19.796875" style="41" bestFit="1" customWidth="1"/>
    <col min="4621" max="4622" width="17.19921875" style="41" bestFit="1" customWidth="1"/>
    <col min="4623" max="4634" width="18.296875" style="41" customWidth="1"/>
    <col min="4635" max="4860" width="8.69921875" style="41"/>
    <col min="4861" max="4861" width="64.796875" style="41" bestFit="1" customWidth="1"/>
    <col min="4862" max="4863" width="8.19921875" style="41" bestFit="1" customWidth="1"/>
    <col min="4864" max="4864" width="8.69921875" style="41" bestFit="1" customWidth="1"/>
    <col min="4865" max="4865" width="8.19921875" style="41" bestFit="1" customWidth="1"/>
    <col min="4866" max="4867" width="8.69921875" style="41" bestFit="1" customWidth="1"/>
    <col min="4868" max="4868" width="19.796875" style="41" bestFit="1" customWidth="1"/>
    <col min="4869" max="4871" width="9.69921875" style="41" bestFit="1" customWidth="1"/>
    <col min="4872" max="4872" width="10.19921875" style="41" bestFit="1" customWidth="1"/>
    <col min="4873" max="4873" width="9.69921875" style="41" bestFit="1" customWidth="1"/>
    <col min="4874" max="4874" width="8.69921875" style="41" bestFit="1" customWidth="1"/>
    <col min="4875" max="4876" width="19.796875" style="41" bestFit="1" customWidth="1"/>
    <col min="4877" max="4878" width="17.19921875" style="41" bestFit="1" customWidth="1"/>
    <col min="4879" max="4890" width="18.296875" style="41" customWidth="1"/>
    <col min="4891" max="5116" width="8.69921875" style="41"/>
    <col min="5117" max="5117" width="64.796875" style="41" bestFit="1" customWidth="1"/>
    <col min="5118" max="5119" width="8.19921875" style="41" bestFit="1" customWidth="1"/>
    <col min="5120" max="5120" width="8.69921875" style="41" bestFit="1" customWidth="1"/>
    <col min="5121" max="5121" width="8.19921875" style="41" bestFit="1" customWidth="1"/>
    <col min="5122" max="5123" width="8.69921875" style="41" bestFit="1" customWidth="1"/>
    <col min="5124" max="5124" width="19.796875" style="41" bestFit="1" customWidth="1"/>
    <col min="5125" max="5127" width="9.69921875" style="41" bestFit="1" customWidth="1"/>
    <col min="5128" max="5128" width="10.19921875" style="41" bestFit="1" customWidth="1"/>
    <col min="5129" max="5129" width="9.69921875" style="41" bestFit="1" customWidth="1"/>
    <col min="5130" max="5130" width="8.69921875" style="41" bestFit="1" customWidth="1"/>
    <col min="5131" max="5132" width="19.796875" style="41" bestFit="1" customWidth="1"/>
    <col min="5133" max="5134" width="17.19921875" style="41" bestFit="1" customWidth="1"/>
    <col min="5135" max="5146" width="18.296875" style="41" customWidth="1"/>
    <col min="5147" max="5372" width="8.69921875" style="41"/>
    <col min="5373" max="5373" width="64.796875" style="41" bestFit="1" customWidth="1"/>
    <col min="5374" max="5375" width="8.19921875" style="41" bestFit="1" customWidth="1"/>
    <col min="5376" max="5376" width="8.69921875" style="41" bestFit="1" customWidth="1"/>
    <col min="5377" max="5377" width="8.19921875" style="41" bestFit="1" customWidth="1"/>
    <col min="5378" max="5379" width="8.69921875" style="41" bestFit="1" customWidth="1"/>
    <col min="5380" max="5380" width="19.796875" style="41" bestFit="1" customWidth="1"/>
    <col min="5381" max="5383" width="9.69921875" style="41" bestFit="1" customWidth="1"/>
    <col min="5384" max="5384" width="10.19921875" style="41" bestFit="1" customWidth="1"/>
    <col min="5385" max="5385" width="9.69921875" style="41" bestFit="1" customWidth="1"/>
    <col min="5386" max="5386" width="8.69921875" style="41" bestFit="1" customWidth="1"/>
    <col min="5387" max="5388" width="19.796875" style="41" bestFit="1" customWidth="1"/>
    <col min="5389" max="5390" width="17.19921875" style="41" bestFit="1" customWidth="1"/>
    <col min="5391" max="5402" width="18.296875" style="41" customWidth="1"/>
    <col min="5403" max="5628" width="8.69921875" style="41"/>
    <col min="5629" max="5629" width="64.796875" style="41" bestFit="1" customWidth="1"/>
    <col min="5630" max="5631" width="8.19921875" style="41" bestFit="1" customWidth="1"/>
    <col min="5632" max="5632" width="8.69921875" style="41" bestFit="1" customWidth="1"/>
    <col min="5633" max="5633" width="8.19921875" style="41" bestFit="1" customWidth="1"/>
    <col min="5634" max="5635" width="8.69921875" style="41" bestFit="1" customWidth="1"/>
    <col min="5636" max="5636" width="19.796875" style="41" bestFit="1" customWidth="1"/>
    <col min="5637" max="5639" width="9.69921875" style="41" bestFit="1" customWidth="1"/>
    <col min="5640" max="5640" width="10.19921875" style="41" bestFit="1" customWidth="1"/>
    <col min="5641" max="5641" width="9.69921875" style="41" bestFit="1" customWidth="1"/>
    <col min="5642" max="5642" width="8.69921875" style="41" bestFit="1" customWidth="1"/>
    <col min="5643" max="5644" width="19.796875" style="41" bestFit="1" customWidth="1"/>
    <col min="5645" max="5646" width="17.19921875" style="41" bestFit="1" customWidth="1"/>
    <col min="5647" max="5658" width="18.296875" style="41" customWidth="1"/>
    <col min="5659" max="5884" width="8.69921875" style="41"/>
    <col min="5885" max="5885" width="64.796875" style="41" bestFit="1" customWidth="1"/>
    <col min="5886" max="5887" width="8.19921875" style="41" bestFit="1" customWidth="1"/>
    <col min="5888" max="5888" width="8.69921875" style="41" bestFit="1" customWidth="1"/>
    <col min="5889" max="5889" width="8.19921875" style="41" bestFit="1" customWidth="1"/>
    <col min="5890" max="5891" width="8.69921875" style="41" bestFit="1" customWidth="1"/>
    <col min="5892" max="5892" width="19.796875" style="41" bestFit="1" customWidth="1"/>
    <col min="5893" max="5895" width="9.69921875" style="41" bestFit="1" customWidth="1"/>
    <col min="5896" max="5896" width="10.19921875" style="41" bestFit="1" customWidth="1"/>
    <col min="5897" max="5897" width="9.69921875" style="41" bestFit="1" customWidth="1"/>
    <col min="5898" max="5898" width="8.69921875" style="41" bestFit="1" customWidth="1"/>
    <col min="5899" max="5900" width="19.796875" style="41" bestFit="1" customWidth="1"/>
    <col min="5901" max="5902" width="17.19921875" style="41" bestFit="1" customWidth="1"/>
    <col min="5903" max="5914" width="18.296875" style="41" customWidth="1"/>
    <col min="5915" max="6140" width="8.69921875" style="41"/>
    <col min="6141" max="6141" width="64.796875" style="41" bestFit="1" customWidth="1"/>
    <col min="6142" max="6143" width="8.19921875" style="41" bestFit="1" customWidth="1"/>
    <col min="6144" max="6144" width="8.69921875" style="41" bestFit="1" customWidth="1"/>
    <col min="6145" max="6145" width="8.19921875" style="41" bestFit="1" customWidth="1"/>
    <col min="6146" max="6147" width="8.69921875" style="41" bestFit="1" customWidth="1"/>
    <col min="6148" max="6148" width="19.796875" style="41" bestFit="1" customWidth="1"/>
    <col min="6149" max="6151" width="9.69921875" style="41" bestFit="1" customWidth="1"/>
    <col min="6152" max="6152" width="10.19921875" style="41" bestFit="1" customWidth="1"/>
    <col min="6153" max="6153" width="9.69921875" style="41" bestFit="1" customWidth="1"/>
    <col min="6154" max="6154" width="8.69921875" style="41" bestFit="1" customWidth="1"/>
    <col min="6155" max="6156" width="19.796875" style="41" bestFit="1" customWidth="1"/>
    <col min="6157" max="6158" width="17.19921875" style="41" bestFit="1" customWidth="1"/>
    <col min="6159" max="6170" width="18.296875" style="41" customWidth="1"/>
    <col min="6171" max="6396" width="8.69921875" style="41"/>
    <col min="6397" max="6397" width="64.796875" style="41" bestFit="1" customWidth="1"/>
    <col min="6398" max="6399" width="8.19921875" style="41" bestFit="1" customWidth="1"/>
    <col min="6400" max="6400" width="8.69921875" style="41" bestFit="1" customWidth="1"/>
    <col min="6401" max="6401" width="8.19921875" style="41" bestFit="1" customWidth="1"/>
    <col min="6402" max="6403" width="8.69921875" style="41" bestFit="1" customWidth="1"/>
    <col min="6404" max="6404" width="19.796875" style="41" bestFit="1" customWidth="1"/>
    <col min="6405" max="6407" width="9.69921875" style="41" bestFit="1" customWidth="1"/>
    <col min="6408" max="6408" width="10.19921875" style="41" bestFit="1" customWidth="1"/>
    <col min="6409" max="6409" width="9.69921875" style="41" bestFit="1" customWidth="1"/>
    <col min="6410" max="6410" width="8.69921875" style="41" bestFit="1" customWidth="1"/>
    <col min="6411" max="6412" width="19.796875" style="41" bestFit="1" customWidth="1"/>
    <col min="6413" max="6414" width="17.19921875" style="41" bestFit="1" customWidth="1"/>
    <col min="6415" max="6426" width="18.296875" style="41" customWidth="1"/>
    <col min="6427" max="6652" width="8.69921875" style="41"/>
    <col min="6653" max="6653" width="64.796875" style="41" bestFit="1" customWidth="1"/>
    <col min="6654" max="6655" width="8.19921875" style="41" bestFit="1" customWidth="1"/>
    <col min="6656" max="6656" width="8.69921875" style="41" bestFit="1" customWidth="1"/>
    <col min="6657" max="6657" width="8.19921875" style="41" bestFit="1" customWidth="1"/>
    <col min="6658" max="6659" width="8.69921875" style="41" bestFit="1" customWidth="1"/>
    <col min="6660" max="6660" width="19.796875" style="41" bestFit="1" customWidth="1"/>
    <col min="6661" max="6663" width="9.69921875" style="41" bestFit="1" customWidth="1"/>
    <col min="6664" max="6664" width="10.19921875" style="41" bestFit="1" customWidth="1"/>
    <col min="6665" max="6665" width="9.69921875" style="41" bestFit="1" customWidth="1"/>
    <col min="6666" max="6666" width="8.69921875" style="41" bestFit="1" customWidth="1"/>
    <col min="6667" max="6668" width="19.796875" style="41" bestFit="1" customWidth="1"/>
    <col min="6669" max="6670" width="17.19921875" style="41" bestFit="1" customWidth="1"/>
    <col min="6671" max="6682" width="18.296875" style="41" customWidth="1"/>
    <col min="6683" max="6908" width="8.69921875" style="41"/>
    <col min="6909" max="6909" width="64.796875" style="41" bestFit="1" customWidth="1"/>
    <col min="6910" max="6911" width="8.19921875" style="41" bestFit="1" customWidth="1"/>
    <col min="6912" max="6912" width="8.69921875" style="41" bestFit="1" customWidth="1"/>
    <col min="6913" max="6913" width="8.19921875" style="41" bestFit="1" customWidth="1"/>
    <col min="6914" max="6915" width="8.69921875" style="41" bestFit="1" customWidth="1"/>
    <col min="6916" max="6916" width="19.796875" style="41" bestFit="1" customWidth="1"/>
    <col min="6917" max="6919" width="9.69921875" style="41" bestFit="1" customWidth="1"/>
    <col min="6920" max="6920" width="10.19921875" style="41" bestFit="1" customWidth="1"/>
    <col min="6921" max="6921" width="9.69921875" style="41" bestFit="1" customWidth="1"/>
    <col min="6922" max="6922" width="8.69921875" style="41" bestFit="1" customWidth="1"/>
    <col min="6923" max="6924" width="19.796875" style="41" bestFit="1" customWidth="1"/>
    <col min="6925" max="6926" width="17.19921875" style="41" bestFit="1" customWidth="1"/>
    <col min="6927" max="6938" width="18.296875" style="41" customWidth="1"/>
    <col min="6939" max="7164" width="8.69921875" style="41"/>
    <col min="7165" max="7165" width="64.796875" style="41" bestFit="1" customWidth="1"/>
    <col min="7166" max="7167" width="8.19921875" style="41" bestFit="1" customWidth="1"/>
    <col min="7168" max="7168" width="8.69921875" style="41" bestFit="1" customWidth="1"/>
    <col min="7169" max="7169" width="8.19921875" style="41" bestFit="1" customWidth="1"/>
    <col min="7170" max="7171" width="8.69921875" style="41" bestFit="1" customWidth="1"/>
    <col min="7172" max="7172" width="19.796875" style="41" bestFit="1" customWidth="1"/>
    <col min="7173" max="7175" width="9.69921875" style="41" bestFit="1" customWidth="1"/>
    <col min="7176" max="7176" width="10.19921875" style="41" bestFit="1" customWidth="1"/>
    <col min="7177" max="7177" width="9.69921875" style="41" bestFit="1" customWidth="1"/>
    <col min="7178" max="7178" width="8.69921875" style="41" bestFit="1" customWidth="1"/>
    <col min="7179" max="7180" width="19.796875" style="41" bestFit="1" customWidth="1"/>
    <col min="7181" max="7182" width="17.19921875" style="41" bestFit="1" customWidth="1"/>
    <col min="7183" max="7194" width="18.296875" style="41" customWidth="1"/>
    <col min="7195" max="7420" width="8.69921875" style="41"/>
    <col min="7421" max="7421" width="64.796875" style="41" bestFit="1" customWidth="1"/>
    <col min="7422" max="7423" width="8.19921875" style="41" bestFit="1" customWidth="1"/>
    <col min="7424" max="7424" width="8.69921875" style="41" bestFit="1" customWidth="1"/>
    <col min="7425" max="7425" width="8.19921875" style="41" bestFit="1" customWidth="1"/>
    <col min="7426" max="7427" width="8.69921875" style="41" bestFit="1" customWidth="1"/>
    <col min="7428" max="7428" width="19.796875" style="41" bestFit="1" customWidth="1"/>
    <col min="7429" max="7431" width="9.69921875" style="41" bestFit="1" customWidth="1"/>
    <col min="7432" max="7432" width="10.19921875" style="41" bestFit="1" customWidth="1"/>
    <col min="7433" max="7433" width="9.69921875" style="41" bestFit="1" customWidth="1"/>
    <col min="7434" max="7434" width="8.69921875" style="41" bestFit="1" customWidth="1"/>
    <col min="7435" max="7436" width="19.796875" style="41" bestFit="1" customWidth="1"/>
    <col min="7437" max="7438" width="17.19921875" style="41" bestFit="1" customWidth="1"/>
    <col min="7439" max="7450" width="18.296875" style="41" customWidth="1"/>
    <col min="7451" max="7676" width="8.69921875" style="41"/>
    <col min="7677" max="7677" width="64.796875" style="41" bestFit="1" customWidth="1"/>
    <col min="7678" max="7679" width="8.19921875" style="41" bestFit="1" customWidth="1"/>
    <col min="7680" max="7680" width="8.69921875" style="41" bestFit="1" customWidth="1"/>
    <col min="7681" max="7681" width="8.19921875" style="41" bestFit="1" customWidth="1"/>
    <col min="7682" max="7683" width="8.69921875" style="41" bestFit="1" customWidth="1"/>
    <col min="7684" max="7684" width="19.796875" style="41" bestFit="1" customWidth="1"/>
    <col min="7685" max="7687" width="9.69921875" style="41" bestFit="1" customWidth="1"/>
    <col min="7688" max="7688" width="10.19921875" style="41" bestFit="1" customWidth="1"/>
    <col min="7689" max="7689" width="9.69921875" style="41" bestFit="1" customWidth="1"/>
    <col min="7690" max="7690" width="8.69921875" style="41" bestFit="1" customWidth="1"/>
    <col min="7691" max="7692" width="19.796875" style="41" bestFit="1" customWidth="1"/>
    <col min="7693" max="7694" width="17.19921875" style="41" bestFit="1" customWidth="1"/>
    <col min="7695" max="7706" width="18.296875" style="41" customWidth="1"/>
    <col min="7707" max="7932" width="8.69921875" style="41"/>
    <col min="7933" max="7933" width="64.796875" style="41" bestFit="1" customWidth="1"/>
    <col min="7934" max="7935" width="8.19921875" style="41" bestFit="1" customWidth="1"/>
    <col min="7936" max="7936" width="8.69921875" style="41" bestFit="1" customWidth="1"/>
    <col min="7937" max="7937" width="8.19921875" style="41" bestFit="1" customWidth="1"/>
    <col min="7938" max="7939" width="8.69921875" style="41" bestFit="1" customWidth="1"/>
    <col min="7940" max="7940" width="19.796875" style="41" bestFit="1" customWidth="1"/>
    <col min="7941" max="7943" width="9.69921875" style="41" bestFit="1" customWidth="1"/>
    <col min="7944" max="7944" width="10.19921875" style="41" bestFit="1" customWidth="1"/>
    <col min="7945" max="7945" width="9.69921875" style="41" bestFit="1" customWidth="1"/>
    <col min="7946" max="7946" width="8.69921875" style="41" bestFit="1" customWidth="1"/>
    <col min="7947" max="7948" width="19.796875" style="41" bestFit="1" customWidth="1"/>
    <col min="7949" max="7950" width="17.19921875" style="41" bestFit="1" customWidth="1"/>
    <col min="7951" max="7962" width="18.296875" style="41" customWidth="1"/>
    <col min="7963" max="8188" width="8.69921875" style="41"/>
    <col min="8189" max="8189" width="64.796875" style="41" bestFit="1" customWidth="1"/>
    <col min="8190" max="8191" width="8.19921875" style="41" bestFit="1" customWidth="1"/>
    <col min="8192" max="8192" width="8.69921875" style="41" bestFit="1" customWidth="1"/>
    <col min="8193" max="8193" width="8.19921875" style="41" bestFit="1" customWidth="1"/>
    <col min="8194" max="8195" width="8.69921875" style="41" bestFit="1" customWidth="1"/>
    <col min="8196" max="8196" width="19.796875" style="41" bestFit="1" customWidth="1"/>
    <col min="8197" max="8199" width="9.69921875" style="41" bestFit="1" customWidth="1"/>
    <col min="8200" max="8200" width="10.19921875" style="41" bestFit="1" customWidth="1"/>
    <col min="8201" max="8201" width="9.69921875" style="41" bestFit="1" customWidth="1"/>
    <col min="8202" max="8202" width="8.69921875" style="41" bestFit="1" customWidth="1"/>
    <col min="8203" max="8204" width="19.796875" style="41" bestFit="1" customWidth="1"/>
    <col min="8205" max="8206" width="17.19921875" style="41" bestFit="1" customWidth="1"/>
    <col min="8207" max="8218" width="18.296875" style="41" customWidth="1"/>
    <col min="8219" max="8444" width="8.69921875" style="41"/>
    <col min="8445" max="8445" width="64.796875" style="41" bestFit="1" customWidth="1"/>
    <col min="8446" max="8447" width="8.19921875" style="41" bestFit="1" customWidth="1"/>
    <col min="8448" max="8448" width="8.69921875" style="41" bestFit="1" customWidth="1"/>
    <col min="8449" max="8449" width="8.19921875" style="41" bestFit="1" customWidth="1"/>
    <col min="8450" max="8451" width="8.69921875" style="41" bestFit="1" customWidth="1"/>
    <col min="8452" max="8452" width="19.796875" style="41" bestFit="1" customWidth="1"/>
    <col min="8453" max="8455" width="9.69921875" style="41" bestFit="1" customWidth="1"/>
    <col min="8456" max="8456" width="10.19921875" style="41" bestFit="1" customWidth="1"/>
    <col min="8457" max="8457" width="9.69921875" style="41" bestFit="1" customWidth="1"/>
    <col min="8458" max="8458" width="8.69921875" style="41" bestFit="1" customWidth="1"/>
    <col min="8459" max="8460" width="19.796875" style="41" bestFit="1" customWidth="1"/>
    <col min="8461" max="8462" width="17.19921875" style="41" bestFit="1" customWidth="1"/>
    <col min="8463" max="8474" width="18.296875" style="41" customWidth="1"/>
    <col min="8475" max="8700" width="8.69921875" style="41"/>
    <col min="8701" max="8701" width="64.796875" style="41" bestFit="1" customWidth="1"/>
    <col min="8702" max="8703" width="8.19921875" style="41" bestFit="1" customWidth="1"/>
    <col min="8704" max="8704" width="8.69921875" style="41" bestFit="1" customWidth="1"/>
    <col min="8705" max="8705" width="8.19921875" style="41" bestFit="1" customWidth="1"/>
    <col min="8706" max="8707" width="8.69921875" style="41" bestFit="1" customWidth="1"/>
    <col min="8708" max="8708" width="19.796875" style="41" bestFit="1" customWidth="1"/>
    <col min="8709" max="8711" width="9.69921875" style="41" bestFit="1" customWidth="1"/>
    <col min="8712" max="8712" width="10.19921875" style="41" bestFit="1" customWidth="1"/>
    <col min="8713" max="8713" width="9.69921875" style="41" bestFit="1" customWidth="1"/>
    <col min="8714" max="8714" width="8.69921875" style="41" bestFit="1" customWidth="1"/>
    <col min="8715" max="8716" width="19.796875" style="41" bestFit="1" customWidth="1"/>
    <col min="8717" max="8718" width="17.19921875" style="41" bestFit="1" customWidth="1"/>
    <col min="8719" max="8730" width="18.296875" style="41" customWidth="1"/>
    <col min="8731" max="8956" width="8.69921875" style="41"/>
    <col min="8957" max="8957" width="64.796875" style="41" bestFit="1" customWidth="1"/>
    <col min="8958" max="8959" width="8.19921875" style="41" bestFit="1" customWidth="1"/>
    <col min="8960" max="8960" width="8.69921875" style="41" bestFit="1" customWidth="1"/>
    <col min="8961" max="8961" width="8.19921875" style="41" bestFit="1" customWidth="1"/>
    <col min="8962" max="8963" width="8.69921875" style="41" bestFit="1" customWidth="1"/>
    <col min="8964" max="8964" width="19.796875" style="41" bestFit="1" customWidth="1"/>
    <col min="8965" max="8967" width="9.69921875" style="41" bestFit="1" customWidth="1"/>
    <col min="8968" max="8968" width="10.19921875" style="41" bestFit="1" customWidth="1"/>
    <col min="8969" max="8969" width="9.69921875" style="41" bestFit="1" customWidth="1"/>
    <col min="8970" max="8970" width="8.69921875" style="41" bestFit="1" customWidth="1"/>
    <col min="8971" max="8972" width="19.796875" style="41" bestFit="1" customWidth="1"/>
    <col min="8973" max="8974" width="17.19921875" style="41" bestFit="1" customWidth="1"/>
    <col min="8975" max="8986" width="18.296875" style="41" customWidth="1"/>
    <col min="8987" max="9212" width="8.69921875" style="41"/>
    <col min="9213" max="9213" width="64.796875" style="41" bestFit="1" customWidth="1"/>
    <col min="9214" max="9215" width="8.19921875" style="41" bestFit="1" customWidth="1"/>
    <col min="9216" max="9216" width="8.69921875" style="41" bestFit="1" customWidth="1"/>
    <col min="9217" max="9217" width="8.19921875" style="41" bestFit="1" customWidth="1"/>
    <col min="9218" max="9219" width="8.69921875" style="41" bestFit="1" customWidth="1"/>
    <col min="9220" max="9220" width="19.796875" style="41" bestFit="1" customWidth="1"/>
    <col min="9221" max="9223" width="9.69921875" style="41" bestFit="1" customWidth="1"/>
    <col min="9224" max="9224" width="10.19921875" style="41" bestFit="1" customWidth="1"/>
    <col min="9225" max="9225" width="9.69921875" style="41" bestFit="1" customWidth="1"/>
    <col min="9226" max="9226" width="8.69921875" style="41" bestFit="1" customWidth="1"/>
    <col min="9227" max="9228" width="19.796875" style="41" bestFit="1" customWidth="1"/>
    <col min="9229" max="9230" width="17.19921875" style="41" bestFit="1" customWidth="1"/>
    <col min="9231" max="9242" width="18.296875" style="41" customWidth="1"/>
    <col min="9243" max="9468" width="8.69921875" style="41"/>
    <col min="9469" max="9469" width="64.796875" style="41" bestFit="1" customWidth="1"/>
    <col min="9470" max="9471" width="8.19921875" style="41" bestFit="1" customWidth="1"/>
    <col min="9472" max="9472" width="8.69921875" style="41" bestFit="1" customWidth="1"/>
    <col min="9473" max="9473" width="8.19921875" style="41" bestFit="1" customWidth="1"/>
    <col min="9474" max="9475" width="8.69921875" style="41" bestFit="1" customWidth="1"/>
    <col min="9476" max="9476" width="19.796875" style="41" bestFit="1" customWidth="1"/>
    <col min="9477" max="9479" width="9.69921875" style="41" bestFit="1" customWidth="1"/>
    <col min="9480" max="9480" width="10.19921875" style="41" bestFit="1" customWidth="1"/>
    <col min="9481" max="9481" width="9.69921875" style="41" bestFit="1" customWidth="1"/>
    <col min="9482" max="9482" width="8.69921875" style="41" bestFit="1" customWidth="1"/>
    <col min="9483" max="9484" width="19.796875" style="41" bestFit="1" customWidth="1"/>
    <col min="9485" max="9486" width="17.19921875" style="41" bestFit="1" customWidth="1"/>
    <col min="9487" max="9498" width="18.296875" style="41" customWidth="1"/>
    <col min="9499" max="9724" width="8.69921875" style="41"/>
    <col min="9725" max="9725" width="64.796875" style="41" bestFit="1" customWidth="1"/>
    <col min="9726" max="9727" width="8.19921875" style="41" bestFit="1" customWidth="1"/>
    <col min="9728" max="9728" width="8.69921875" style="41" bestFit="1" customWidth="1"/>
    <col min="9729" max="9729" width="8.19921875" style="41" bestFit="1" customWidth="1"/>
    <col min="9730" max="9731" width="8.69921875" style="41" bestFit="1" customWidth="1"/>
    <col min="9732" max="9732" width="19.796875" style="41" bestFit="1" customWidth="1"/>
    <col min="9733" max="9735" width="9.69921875" style="41" bestFit="1" customWidth="1"/>
    <col min="9736" max="9736" width="10.19921875" style="41" bestFit="1" customWidth="1"/>
    <col min="9737" max="9737" width="9.69921875" style="41" bestFit="1" customWidth="1"/>
    <col min="9738" max="9738" width="8.69921875" style="41" bestFit="1" customWidth="1"/>
    <col min="9739" max="9740" width="19.796875" style="41" bestFit="1" customWidth="1"/>
    <col min="9741" max="9742" width="17.19921875" style="41" bestFit="1" customWidth="1"/>
    <col min="9743" max="9754" width="18.296875" style="41" customWidth="1"/>
    <col min="9755" max="9980" width="8.69921875" style="41"/>
    <col min="9981" max="9981" width="64.796875" style="41" bestFit="1" customWidth="1"/>
    <col min="9982" max="9983" width="8.19921875" style="41" bestFit="1" customWidth="1"/>
    <col min="9984" max="9984" width="8.69921875" style="41" bestFit="1" customWidth="1"/>
    <col min="9985" max="9985" width="8.19921875" style="41" bestFit="1" customWidth="1"/>
    <col min="9986" max="9987" width="8.69921875" style="41" bestFit="1" customWidth="1"/>
    <col min="9988" max="9988" width="19.796875" style="41" bestFit="1" customWidth="1"/>
    <col min="9989" max="9991" width="9.69921875" style="41" bestFit="1" customWidth="1"/>
    <col min="9992" max="9992" width="10.19921875" style="41" bestFit="1" customWidth="1"/>
    <col min="9993" max="9993" width="9.69921875" style="41" bestFit="1" customWidth="1"/>
    <col min="9994" max="9994" width="8.69921875" style="41" bestFit="1" customWidth="1"/>
    <col min="9995" max="9996" width="19.796875" style="41" bestFit="1" customWidth="1"/>
    <col min="9997" max="9998" width="17.19921875" style="41" bestFit="1" customWidth="1"/>
    <col min="9999" max="10010" width="18.296875" style="41" customWidth="1"/>
    <col min="10011" max="10236" width="8.69921875" style="41"/>
    <col min="10237" max="10237" width="64.796875" style="41" bestFit="1" customWidth="1"/>
    <col min="10238" max="10239" width="8.19921875" style="41" bestFit="1" customWidth="1"/>
    <col min="10240" max="10240" width="8.69921875" style="41" bestFit="1" customWidth="1"/>
    <col min="10241" max="10241" width="8.19921875" style="41" bestFit="1" customWidth="1"/>
    <col min="10242" max="10243" width="8.69921875" style="41" bestFit="1" customWidth="1"/>
    <col min="10244" max="10244" width="19.796875" style="41" bestFit="1" customWidth="1"/>
    <col min="10245" max="10247" width="9.69921875" style="41" bestFit="1" customWidth="1"/>
    <col min="10248" max="10248" width="10.19921875" style="41" bestFit="1" customWidth="1"/>
    <col min="10249" max="10249" width="9.69921875" style="41" bestFit="1" customWidth="1"/>
    <col min="10250" max="10250" width="8.69921875" style="41" bestFit="1" customWidth="1"/>
    <col min="10251" max="10252" width="19.796875" style="41" bestFit="1" customWidth="1"/>
    <col min="10253" max="10254" width="17.19921875" style="41" bestFit="1" customWidth="1"/>
    <col min="10255" max="10266" width="18.296875" style="41" customWidth="1"/>
    <col min="10267" max="10492" width="8.69921875" style="41"/>
    <col min="10493" max="10493" width="64.796875" style="41" bestFit="1" customWidth="1"/>
    <col min="10494" max="10495" width="8.19921875" style="41" bestFit="1" customWidth="1"/>
    <col min="10496" max="10496" width="8.69921875" style="41" bestFit="1" customWidth="1"/>
    <col min="10497" max="10497" width="8.19921875" style="41" bestFit="1" customWidth="1"/>
    <col min="10498" max="10499" width="8.69921875" style="41" bestFit="1" customWidth="1"/>
    <col min="10500" max="10500" width="19.796875" style="41" bestFit="1" customWidth="1"/>
    <col min="10501" max="10503" width="9.69921875" style="41" bestFit="1" customWidth="1"/>
    <col min="10504" max="10504" width="10.19921875" style="41" bestFit="1" customWidth="1"/>
    <col min="10505" max="10505" width="9.69921875" style="41" bestFit="1" customWidth="1"/>
    <col min="10506" max="10506" width="8.69921875" style="41" bestFit="1" customWidth="1"/>
    <col min="10507" max="10508" width="19.796875" style="41" bestFit="1" customWidth="1"/>
    <col min="10509" max="10510" width="17.19921875" style="41" bestFit="1" customWidth="1"/>
    <col min="10511" max="10522" width="18.296875" style="41" customWidth="1"/>
    <col min="10523" max="10748" width="8.69921875" style="41"/>
    <col min="10749" max="10749" width="64.796875" style="41" bestFit="1" customWidth="1"/>
    <col min="10750" max="10751" width="8.19921875" style="41" bestFit="1" customWidth="1"/>
    <col min="10752" max="10752" width="8.69921875" style="41" bestFit="1" customWidth="1"/>
    <col min="10753" max="10753" width="8.19921875" style="41" bestFit="1" customWidth="1"/>
    <col min="10754" max="10755" width="8.69921875" style="41" bestFit="1" customWidth="1"/>
    <col min="10756" max="10756" width="19.796875" style="41" bestFit="1" customWidth="1"/>
    <col min="10757" max="10759" width="9.69921875" style="41" bestFit="1" customWidth="1"/>
    <col min="10760" max="10760" width="10.19921875" style="41" bestFit="1" customWidth="1"/>
    <col min="10761" max="10761" width="9.69921875" style="41" bestFit="1" customWidth="1"/>
    <col min="10762" max="10762" width="8.69921875" style="41" bestFit="1" customWidth="1"/>
    <col min="10763" max="10764" width="19.796875" style="41" bestFit="1" customWidth="1"/>
    <col min="10765" max="10766" width="17.19921875" style="41" bestFit="1" customWidth="1"/>
    <col min="10767" max="10778" width="18.296875" style="41" customWidth="1"/>
    <col min="10779" max="11004" width="8.69921875" style="41"/>
    <col min="11005" max="11005" width="64.796875" style="41" bestFit="1" customWidth="1"/>
    <col min="11006" max="11007" width="8.19921875" style="41" bestFit="1" customWidth="1"/>
    <col min="11008" max="11008" width="8.69921875" style="41" bestFit="1" customWidth="1"/>
    <col min="11009" max="11009" width="8.19921875" style="41" bestFit="1" customWidth="1"/>
    <col min="11010" max="11011" width="8.69921875" style="41" bestFit="1" customWidth="1"/>
    <col min="11012" max="11012" width="19.796875" style="41" bestFit="1" customWidth="1"/>
    <col min="11013" max="11015" width="9.69921875" style="41" bestFit="1" customWidth="1"/>
    <col min="11016" max="11016" width="10.19921875" style="41" bestFit="1" customWidth="1"/>
    <col min="11017" max="11017" width="9.69921875" style="41" bestFit="1" customWidth="1"/>
    <col min="11018" max="11018" width="8.69921875" style="41" bestFit="1" customWidth="1"/>
    <col min="11019" max="11020" width="19.796875" style="41" bestFit="1" customWidth="1"/>
    <col min="11021" max="11022" width="17.19921875" style="41" bestFit="1" customWidth="1"/>
    <col min="11023" max="11034" width="18.296875" style="41" customWidth="1"/>
    <col min="11035" max="11260" width="8.69921875" style="41"/>
    <col min="11261" max="11261" width="64.796875" style="41" bestFit="1" customWidth="1"/>
    <col min="11262" max="11263" width="8.19921875" style="41" bestFit="1" customWidth="1"/>
    <col min="11264" max="11264" width="8.69921875" style="41" bestFit="1" customWidth="1"/>
    <col min="11265" max="11265" width="8.19921875" style="41" bestFit="1" customWidth="1"/>
    <col min="11266" max="11267" width="8.69921875" style="41" bestFit="1" customWidth="1"/>
    <col min="11268" max="11268" width="19.796875" style="41" bestFit="1" customWidth="1"/>
    <col min="11269" max="11271" width="9.69921875" style="41" bestFit="1" customWidth="1"/>
    <col min="11272" max="11272" width="10.19921875" style="41" bestFit="1" customWidth="1"/>
    <col min="11273" max="11273" width="9.69921875" style="41" bestFit="1" customWidth="1"/>
    <col min="11274" max="11274" width="8.69921875" style="41" bestFit="1" customWidth="1"/>
    <col min="11275" max="11276" width="19.796875" style="41" bestFit="1" customWidth="1"/>
    <col min="11277" max="11278" width="17.19921875" style="41" bestFit="1" customWidth="1"/>
    <col min="11279" max="11290" width="18.296875" style="41" customWidth="1"/>
    <col min="11291" max="11516" width="8.69921875" style="41"/>
    <col min="11517" max="11517" width="64.796875" style="41" bestFit="1" customWidth="1"/>
    <col min="11518" max="11519" width="8.19921875" style="41" bestFit="1" customWidth="1"/>
    <col min="11520" max="11520" width="8.69921875" style="41" bestFit="1" customWidth="1"/>
    <col min="11521" max="11521" width="8.19921875" style="41" bestFit="1" customWidth="1"/>
    <col min="11522" max="11523" width="8.69921875" style="41" bestFit="1" customWidth="1"/>
    <col min="11524" max="11524" width="19.796875" style="41" bestFit="1" customWidth="1"/>
    <col min="11525" max="11527" width="9.69921875" style="41" bestFit="1" customWidth="1"/>
    <col min="11528" max="11528" width="10.19921875" style="41" bestFit="1" customWidth="1"/>
    <col min="11529" max="11529" width="9.69921875" style="41" bestFit="1" customWidth="1"/>
    <col min="11530" max="11530" width="8.69921875" style="41" bestFit="1" customWidth="1"/>
    <col min="11531" max="11532" width="19.796875" style="41" bestFit="1" customWidth="1"/>
    <col min="11533" max="11534" width="17.19921875" style="41" bestFit="1" customWidth="1"/>
    <col min="11535" max="11546" width="18.296875" style="41" customWidth="1"/>
    <col min="11547" max="11772" width="8.69921875" style="41"/>
    <col min="11773" max="11773" width="64.796875" style="41" bestFit="1" customWidth="1"/>
    <col min="11774" max="11775" width="8.19921875" style="41" bestFit="1" customWidth="1"/>
    <col min="11776" max="11776" width="8.69921875" style="41" bestFit="1" customWidth="1"/>
    <col min="11777" max="11777" width="8.19921875" style="41" bestFit="1" customWidth="1"/>
    <col min="11778" max="11779" width="8.69921875" style="41" bestFit="1" customWidth="1"/>
    <col min="11780" max="11780" width="19.796875" style="41" bestFit="1" customWidth="1"/>
    <col min="11781" max="11783" width="9.69921875" style="41" bestFit="1" customWidth="1"/>
    <col min="11784" max="11784" width="10.19921875" style="41" bestFit="1" customWidth="1"/>
    <col min="11785" max="11785" width="9.69921875" style="41" bestFit="1" customWidth="1"/>
    <col min="11786" max="11786" width="8.69921875" style="41" bestFit="1" customWidth="1"/>
    <col min="11787" max="11788" width="19.796875" style="41" bestFit="1" customWidth="1"/>
    <col min="11789" max="11790" width="17.19921875" style="41" bestFit="1" customWidth="1"/>
    <col min="11791" max="11802" width="18.296875" style="41" customWidth="1"/>
    <col min="11803" max="12028" width="8.69921875" style="41"/>
    <col min="12029" max="12029" width="64.796875" style="41" bestFit="1" customWidth="1"/>
    <col min="12030" max="12031" width="8.19921875" style="41" bestFit="1" customWidth="1"/>
    <col min="12032" max="12032" width="8.69921875" style="41" bestFit="1" customWidth="1"/>
    <col min="12033" max="12033" width="8.19921875" style="41" bestFit="1" customWidth="1"/>
    <col min="12034" max="12035" width="8.69921875" style="41" bestFit="1" customWidth="1"/>
    <col min="12036" max="12036" width="19.796875" style="41" bestFit="1" customWidth="1"/>
    <col min="12037" max="12039" width="9.69921875" style="41" bestFit="1" customWidth="1"/>
    <col min="12040" max="12040" width="10.19921875" style="41" bestFit="1" customWidth="1"/>
    <col min="12041" max="12041" width="9.69921875" style="41" bestFit="1" customWidth="1"/>
    <col min="12042" max="12042" width="8.69921875" style="41" bestFit="1" customWidth="1"/>
    <col min="12043" max="12044" width="19.796875" style="41" bestFit="1" customWidth="1"/>
    <col min="12045" max="12046" width="17.19921875" style="41" bestFit="1" customWidth="1"/>
    <col min="12047" max="12058" width="18.296875" style="41" customWidth="1"/>
    <col min="12059" max="12284" width="8.69921875" style="41"/>
    <col min="12285" max="12285" width="64.796875" style="41" bestFit="1" customWidth="1"/>
    <col min="12286" max="12287" width="8.19921875" style="41" bestFit="1" customWidth="1"/>
    <col min="12288" max="12288" width="8.69921875" style="41" bestFit="1" customWidth="1"/>
    <col min="12289" max="12289" width="8.19921875" style="41" bestFit="1" customWidth="1"/>
    <col min="12290" max="12291" width="8.69921875" style="41" bestFit="1" customWidth="1"/>
    <col min="12292" max="12292" width="19.796875" style="41" bestFit="1" customWidth="1"/>
    <col min="12293" max="12295" width="9.69921875" style="41" bestFit="1" customWidth="1"/>
    <col min="12296" max="12296" width="10.19921875" style="41" bestFit="1" customWidth="1"/>
    <col min="12297" max="12297" width="9.69921875" style="41" bestFit="1" customWidth="1"/>
    <col min="12298" max="12298" width="8.69921875" style="41" bestFit="1" customWidth="1"/>
    <col min="12299" max="12300" width="19.796875" style="41" bestFit="1" customWidth="1"/>
    <col min="12301" max="12302" width="17.19921875" style="41" bestFit="1" customWidth="1"/>
    <col min="12303" max="12314" width="18.296875" style="41" customWidth="1"/>
    <col min="12315" max="12540" width="8.69921875" style="41"/>
    <col min="12541" max="12541" width="64.796875" style="41" bestFit="1" customWidth="1"/>
    <col min="12542" max="12543" width="8.19921875" style="41" bestFit="1" customWidth="1"/>
    <col min="12544" max="12544" width="8.69921875" style="41" bestFit="1" customWidth="1"/>
    <col min="12545" max="12545" width="8.19921875" style="41" bestFit="1" customWidth="1"/>
    <col min="12546" max="12547" width="8.69921875" style="41" bestFit="1" customWidth="1"/>
    <col min="12548" max="12548" width="19.796875" style="41" bestFit="1" customWidth="1"/>
    <col min="12549" max="12551" width="9.69921875" style="41" bestFit="1" customWidth="1"/>
    <col min="12552" max="12552" width="10.19921875" style="41" bestFit="1" customWidth="1"/>
    <col min="12553" max="12553" width="9.69921875" style="41" bestFit="1" customWidth="1"/>
    <col min="12554" max="12554" width="8.69921875" style="41" bestFit="1" customWidth="1"/>
    <col min="12555" max="12556" width="19.796875" style="41" bestFit="1" customWidth="1"/>
    <col min="12557" max="12558" width="17.19921875" style="41" bestFit="1" customWidth="1"/>
    <col min="12559" max="12570" width="18.296875" style="41" customWidth="1"/>
    <col min="12571" max="12796" width="8.69921875" style="41"/>
    <col min="12797" max="12797" width="64.796875" style="41" bestFit="1" customWidth="1"/>
    <col min="12798" max="12799" width="8.19921875" style="41" bestFit="1" customWidth="1"/>
    <col min="12800" max="12800" width="8.69921875" style="41" bestFit="1" customWidth="1"/>
    <col min="12801" max="12801" width="8.19921875" style="41" bestFit="1" customWidth="1"/>
    <col min="12802" max="12803" width="8.69921875" style="41" bestFit="1" customWidth="1"/>
    <col min="12804" max="12804" width="19.796875" style="41" bestFit="1" customWidth="1"/>
    <col min="12805" max="12807" width="9.69921875" style="41" bestFit="1" customWidth="1"/>
    <col min="12808" max="12808" width="10.19921875" style="41" bestFit="1" customWidth="1"/>
    <col min="12809" max="12809" width="9.69921875" style="41" bestFit="1" customWidth="1"/>
    <col min="12810" max="12810" width="8.69921875" style="41" bestFit="1" customWidth="1"/>
    <col min="12811" max="12812" width="19.796875" style="41" bestFit="1" customWidth="1"/>
    <col min="12813" max="12814" width="17.19921875" style="41" bestFit="1" customWidth="1"/>
    <col min="12815" max="12826" width="18.296875" style="41" customWidth="1"/>
    <col min="12827" max="13052" width="8.69921875" style="41"/>
    <col min="13053" max="13053" width="64.796875" style="41" bestFit="1" customWidth="1"/>
    <col min="13054" max="13055" width="8.19921875" style="41" bestFit="1" customWidth="1"/>
    <col min="13056" max="13056" width="8.69921875" style="41" bestFit="1" customWidth="1"/>
    <col min="13057" max="13057" width="8.19921875" style="41" bestFit="1" customWidth="1"/>
    <col min="13058" max="13059" width="8.69921875" style="41" bestFit="1" customWidth="1"/>
    <col min="13060" max="13060" width="19.796875" style="41" bestFit="1" customWidth="1"/>
    <col min="13061" max="13063" width="9.69921875" style="41" bestFit="1" customWidth="1"/>
    <col min="13064" max="13064" width="10.19921875" style="41" bestFit="1" customWidth="1"/>
    <col min="13065" max="13065" width="9.69921875" style="41" bestFit="1" customWidth="1"/>
    <col min="13066" max="13066" width="8.69921875" style="41" bestFit="1" customWidth="1"/>
    <col min="13067" max="13068" width="19.796875" style="41" bestFit="1" customWidth="1"/>
    <col min="13069" max="13070" width="17.19921875" style="41" bestFit="1" customWidth="1"/>
    <col min="13071" max="13082" width="18.296875" style="41" customWidth="1"/>
    <col min="13083" max="13308" width="8.69921875" style="41"/>
    <col min="13309" max="13309" width="64.796875" style="41" bestFit="1" customWidth="1"/>
    <col min="13310" max="13311" width="8.19921875" style="41" bestFit="1" customWidth="1"/>
    <col min="13312" max="13312" width="8.69921875" style="41" bestFit="1" customWidth="1"/>
    <col min="13313" max="13313" width="8.19921875" style="41" bestFit="1" customWidth="1"/>
    <col min="13314" max="13315" width="8.69921875" style="41" bestFit="1" customWidth="1"/>
    <col min="13316" max="13316" width="19.796875" style="41" bestFit="1" customWidth="1"/>
    <col min="13317" max="13319" width="9.69921875" style="41" bestFit="1" customWidth="1"/>
    <col min="13320" max="13320" width="10.19921875" style="41" bestFit="1" customWidth="1"/>
    <col min="13321" max="13321" width="9.69921875" style="41" bestFit="1" customWidth="1"/>
    <col min="13322" max="13322" width="8.69921875" style="41" bestFit="1" customWidth="1"/>
    <col min="13323" max="13324" width="19.796875" style="41" bestFit="1" customWidth="1"/>
    <col min="13325" max="13326" width="17.19921875" style="41" bestFit="1" customWidth="1"/>
    <col min="13327" max="13338" width="18.296875" style="41" customWidth="1"/>
    <col min="13339" max="13564" width="8.69921875" style="41"/>
    <col min="13565" max="13565" width="64.796875" style="41" bestFit="1" customWidth="1"/>
    <col min="13566" max="13567" width="8.19921875" style="41" bestFit="1" customWidth="1"/>
    <col min="13568" max="13568" width="8.69921875" style="41" bestFit="1" customWidth="1"/>
    <col min="13569" max="13569" width="8.19921875" style="41" bestFit="1" customWidth="1"/>
    <col min="13570" max="13571" width="8.69921875" style="41" bestFit="1" customWidth="1"/>
    <col min="13572" max="13572" width="19.796875" style="41" bestFit="1" customWidth="1"/>
    <col min="13573" max="13575" width="9.69921875" style="41" bestFit="1" customWidth="1"/>
    <col min="13576" max="13576" width="10.19921875" style="41" bestFit="1" customWidth="1"/>
    <col min="13577" max="13577" width="9.69921875" style="41" bestFit="1" customWidth="1"/>
    <col min="13578" max="13578" width="8.69921875" style="41" bestFit="1" customWidth="1"/>
    <col min="13579" max="13580" width="19.796875" style="41" bestFit="1" customWidth="1"/>
    <col min="13581" max="13582" width="17.19921875" style="41" bestFit="1" customWidth="1"/>
    <col min="13583" max="13594" width="18.296875" style="41" customWidth="1"/>
    <col min="13595" max="13820" width="8.69921875" style="41"/>
    <col min="13821" max="13821" width="64.796875" style="41" bestFit="1" customWidth="1"/>
    <col min="13822" max="13823" width="8.19921875" style="41" bestFit="1" customWidth="1"/>
    <col min="13824" max="13824" width="8.69921875" style="41" bestFit="1" customWidth="1"/>
    <col min="13825" max="13825" width="8.19921875" style="41" bestFit="1" customWidth="1"/>
    <col min="13826" max="13827" width="8.69921875" style="41" bestFit="1" customWidth="1"/>
    <col min="13828" max="13828" width="19.796875" style="41" bestFit="1" customWidth="1"/>
    <col min="13829" max="13831" width="9.69921875" style="41" bestFit="1" customWidth="1"/>
    <col min="13832" max="13832" width="10.19921875" style="41" bestFit="1" customWidth="1"/>
    <col min="13833" max="13833" width="9.69921875" style="41" bestFit="1" customWidth="1"/>
    <col min="13834" max="13834" width="8.69921875" style="41" bestFit="1" customWidth="1"/>
    <col min="13835" max="13836" width="19.796875" style="41" bestFit="1" customWidth="1"/>
    <col min="13837" max="13838" width="17.19921875" style="41" bestFit="1" customWidth="1"/>
    <col min="13839" max="13850" width="18.296875" style="41" customWidth="1"/>
    <col min="13851" max="14076" width="8.69921875" style="41"/>
    <col min="14077" max="14077" width="64.796875" style="41" bestFit="1" customWidth="1"/>
    <col min="14078" max="14079" width="8.19921875" style="41" bestFit="1" customWidth="1"/>
    <col min="14080" max="14080" width="8.69921875" style="41" bestFit="1" customWidth="1"/>
    <col min="14081" max="14081" width="8.19921875" style="41" bestFit="1" customWidth="1"/>
    <col min="14082" max="14083" width="8.69921875" style="41" bestFit="1" customWidth="1"/>
    <col min="14084" max="14084" width="19.796875" style="41" bestFit="1" customWidth="1"/>
    <col min="14085" max="14087" width="9.69921875" style="41" bestFit="1" customWidth="1"/>
    <col min="14088" max="14088" width="10.19921875" style="41" bestFit="1" customWidth="1"/>
    <col min="14089" max="14089" width="9.69921875" style="41" bestFit="1" customWidth="1"/>
    <col min="14090" max="14090" width="8.69921875" style="41" bestFit="1" customWidth="1"/>
    <col min="14091" max="14092" width="19.796875" style="41" bestFit="1" customWidth="1"/>
    <col min="14093" max="14094" width="17.19921875" style="41" bestFit="1" customWidth="1"/>
    <col min="14095" max="14106" width="18.296875" style="41" customWidth="1"/>
    <col min="14107" max="14332" width="8.69921875" style="41"/>
    <col min="14333" max="14333" width="64.796875" style="41" bestFit="1" customWidth="1"/>
    <col min="14334" max="14335" width="8.19921875" style="41" bestFit="1" customWidth="1"/>
    <col min="14336" max="14336" width="8.69921875" style="41" bestFit="1" customWidth="1"/>
    <col min="14337" max="14337" width="8.19921875" style="41" bestFit="1" customWidth="1"/>
    <col min="14338" max="14339" width="8.69921875" style="41" bestFit="1" customWidth="1"/>
    <col min="14340" max="14340" width="19.796875" style="41" bestFit="1" customWidth="1"/>
    <col min="14341" max="14343" width="9.69921875" style="41" bestFit="1" customWidth="1"/>
    <col min="14344" max="14344" width="10.19921875" style="41" bestFit="1" customWidth="1"/>
    <col min="14345" max="14345" width="9.69921875" style="41" bestFit="1" customWidth="1"/>
    <col min="14346" max="14346" width="8.69921875" style="41" bestFit="1" customWidth="1"/>
    <col min="14347" max="14348" width="19.796875" style="41" bestFit="1" customWidth="1"/>
    <col min="14349" max="14350" width="17.19921875" style="41" bestFit="1" customWidth="1"/>
    <col min="14351" max="14362" width="18.296875" style="41" customWidth="1"/>
    <col min="14363" max="14588" width="8.69921875" style="41"/>
    <col min="14589" max="14589" width="64.796875" style="41" bestFit="1" customWidth="1"/>
    <col min="14590" max="14591" width="8.19921875" style="41" bestFit="1" customWidth="1"/>
    <col min="14592" max="14592" width="8.69921875" style="41" bestFit="1" customWidth="1"/>
    <col min="14593" max="14593" width="8.19921875" style="41" bestFit="1" customWidth="1"/>
    <col min="14594" max="14595" width="8.69921875" style="41" bestFit="1" customWidth="1"/>
    <col min="14596" max="14596" width="19.796875" style="41" bestFit="1" customWidth="1"/>
    <col min="14597" max="14599" width="9.69921875" style="41" bestFit="1" customWidth="1"/>
    <col min="14600" max="14600" width="10.19921875" style="41" bestFit="1" customWidth="1"/>
    <col min="14601" max="14601" width="9.69921875" style="41" bestFit="1" customWidth="1"/>
    <col min="14602" max="14602" width="8.69921875" style="41" bestFit="1" customWidth="1"/>
    <col min="14603" max="14604" width="19.796875" style="41" bestFit="1" customWidth="1"/>
    <col min="14605" max="14606" width="17.19921875" style="41" bestFit="1" customWidth="1"/>
    <col min="14607" max="14618" width="18.296875" style="41" customWidth="1"/>
    <col min="14619" max="14844" width="8.69921875" style="41"/>
    <col min="14845" max="14845" width="64.796875" style="41" bestFit="1" customWidth="1"/>
    <col min="14846" max="14847" width="8.19921875" style="41" bestFit="1" customWidth="1"/>
    <col min="14848" max="14848" width="8.69921875" style="41" bestFit="1" customWidth="1"/>
    <col min="14849" max="14849" width="8.19921875" style="41" bestFit="1" customWidth="1"/>
    <col min="14850" max="14851" width="8.69921875" style="41" bestFit="1" customWidth="1"/>
    <col min="14852" max="14852" width="19.796875" style="41" bestFit="1" customWidth="1"/>
    <col min="14853" max="14855" width="9.69921875" style="41" bestFit="1" customWidth="1"/>
    <col min="14856" max="14856" width="10.19921875" style="41" bestFit="1" customWidth="1"/>
    <col min="14857" max="14857" width="9.69921875" style="41" bestFit="1" customWidth="1"/>
    <col min="14858" max="14858" width="8.69921875" style="41" bestFit="1" customWidth="1"/>
    <col min="14859" max="14860" width="19.796875" style="41" bestFit="1" customWidth="1"/>
    <col min="14861" max="14862" width="17.19921875" style="41" bestFit="1" customWidth="1"/>
    <col min="14863" max="14874" width="18.296875" style="41" customWidth="1"/>
    <col min="14875" max="15100" width="8.69921875" style="41"/>
    <col min="15101" max="15101" width="64.796875" style="41" bestFit="1" customWidth="1"/>
    <col min="15102" max="15103" width="8.19921875" style="41" bestFit="1" customWidth="1"/>
    <col min="15104" max="15104" width="8.69921875" style="41" bestFit="1" customWidth="1"/>
    <col min="15105" max="15105" width="8.19921875" style="41" bestFit="1" customWidth="1"/>
    <col min="15106" max="15107" width="8.69921875" style="41" bestFit="1" customWidth="1"/>
    <col min="15108" max="15108" width="19.796875" style="41" bestFit="1" customWidth="1"/>
    <col min="15109" max="15111" width="9.69921875" style="41" bestFit="1" customWidth="1"/>
    <col min="15112" max="15112" width="10.19921875" style="41" bestFit="1" customWidth="1"/>
    <col min="15113" max="15113" width="9.69921875" style="41" bestFit="1" customWidth="1"/>
    <col min="15114" max="15114" width="8.69921875" style="41" bestFit="1" customWidth="1"/>
    <col min="15115" max="15116" width="19.796875" style="41" bestFit="1" customWidth="1"/>
    <col min="15117" max="15118" width="17.19921875" style="41" bestFit="1" customWidth="1"/>
    <col min="15119" max="15130" width="18.296875" style="41" customWidth="1"/>
    <col min="15131" max="15356" width="8.69921875" style="41"/>
    <col min="15357" max="15357" width="64.796875" style="41" bestFit="1" customWidth="1"/>
    <col min="15358" max="15359" width="8.19921875" style="41" bestFit="1" customWidth="1"/>
    <col min="15360" max="15360" width="8.69921875" style="41" bestFit="1" customWidth="1"/>
    <col min="15361" max="15361" width="8.19921875" style="41" bestFit="1" customWidth="1"/>
    <col min="15362" max="15363" width="8.69921875" style="41" bestFit="1" customWidth="1"/>
    <col min="15364" max="15364" width="19.796875" style="41" bestFit="1" customWidth="1"/>
    <col min="15365" max="15367" width="9.69921875" style="41" bestFit="1" customWidth="1"/>
    <col min="15368" max="15368" width="10.19921875" style="41" bestFit="1" customWidth="1"/>
    <col min="15369" max="15369" width="9.69921875" style="41" bestFit="1" customWidth="1"/>
    <col min="15370" max="15370" width="8.69921875" style="41" bestFit="1" customWidth="1"/>
    <col min="15371" max="15372" width="19.796875" style="41" bestFit="1" customWidth="1"/>
    <col min="15373" max="15374" width="17.19921875" style="41" bestFit="1" customWidth="1"/>
    <col min="15375" max="15386" width="18.296875" style="41" customWidth="1"/>
    <col min="15387" max="15612" width="8.69921875" style="41"/>
    <col min="15613" max="15613" width="64.796875" style="41" bestFit="1" customWidth="1"/>
    <col min="15614" max="15615" width="8.19921875" style="41" bestFit="1" customWidth="1"/>
    <col min="15616" max="15616" width="8.69921875" style="41" bestFit="1" customWidth="1"/>
    <col min="15617" max="15617" width="8.19921875" style="41" bestFit="1" customWidth="1"/>
    <col min="15618" max="15619" width="8.69921875" style="41" bestFit="1" customWidth="1"/>
    <col min="15620" max="15620" width="19.796875" style="41" bestFit="1" customWidth="1"/>
    <col min="15621" max="15623" width="9.69921875" style="41" bestFit="1" customWidth="1"/>
    <col min="15624" max="15624" width="10.19921875" style="41" bestFit="1" customWidth="1"/>
    <col min="15625" max="15625" width="9.69921875" style="41" bestFit="1" customWidth="1"/>
    <col min="15626" max="15626" width="8.69921875" style="41" bestFit="1" customWidth="1"/>
    <col min="15627" max="15628" width="19.796875" style="41" bestFit="1" customWidth="1"/>
    <col min="15629" max="15630" width="17.19921875" style="41" bestFit="1" customWidth="1"/>
    <col min="15631" max="15642" width="18.296875" style="41" customWidth="1"/>
    <col min="15643" max="15868" width="8.69921875" style="41"/>
    <col min="15869" max="15869" width="64.796875" style="41" bestFit="1" customWidth="1"/>
    <col min="15870" max="15871" width="8.19921875" style="41" bestFit="1" customWidth="1"/>
    <col min="15872" max="15872" width="8.69921875" style="41" bestFit="1" customWidth="1"/>
    <col min="15873" max="15873" width="8.19921875" style="41" bestFit="1" customWidth="1"/>
    <col min="15874" max="15875" width="8.69921875" style="41" bestFit="1" customWidth="1"/>
    <col min="15876" max="15876" width="19.796875" style="41" bestFit="1" customWidth="1"/>
    <col min="15877" max="15879" width="9.69921875" style="41" bestFit="1" customWidth="1"/>
    <col min="15880" max="15880" width="10.19921875" style="41" bestFit="1" customWidth="1"/>
    <col min="15881" max="15881" width="9.69921875" style="41" bestFit="1" customWidth="1"/>
    <col min="15882" max="15882" width="8.69921875" style="41" bestFit="1" customWidth="1"/>
    <col min="15883" max="15884" width="19.796875" style="41" bestFit="1" customWidth="1"/>
    <col min="15885" max="15886" width="17.19921875" style="41" bestFit="1" customWidth="1"/>
    <col min="15887" max="15898" width="18.296875" style="41" customWidth="1"/>
    <col min="15899" max="16124" width="8.69921875" style="41"/>
    <col min="16125" max="16125" width="64.796875" style="41" bestFit="1" customWidth="1"/>
    <col min="16126" max="16127" width="8.19921875" style="41" bestFit="1" customWidth="1"/>
    <col min="16128" max="16128" width="8.69921875" style="41" bestFit="1" customWidth="1"/>
    <col min="16129" max="16129" width="8.19921875" style="41" bestFit="1" customWidth="1"/>
    <col min="16130" max="16131" width="8.69921875" style="41" bestFit="1" customWidth="1"/>
    <col min="16132" max="16132" width="19.796875" style="41" bestFit="1" customWidth="1"/>
    <col min="16133" max="16135" width="9.69921875" style="41" bestFit="1" customWidth="1"/>
    <col min="16136" max="16136" width="10.19921875" style="41" bestFit="1" customWidth="1"/>
    <col min="16137" max="16137" width="9.69921875" style="41" bestFit="1" customWidth="1"/>
    <col min="16138" max="16138" width="8.69921875" style="41" bestFit="1" customWidth="1"/>
    <col min="16139" max="16140" width="19.796875" style="41" bestFit="1" customWidth="1"/>
    <col min="16141" max="16142" width="17.19921875" style="41" bestFit="1" customWidth="1"/>
    <col min="16143" max="16154" width="18.296875" style="41" customWidth="1"/>
    <col min="16155" max="16384" width="8.69921875" style="41"/>
  </cols>
  <sheetData>
    <row r="1" spans="1:252">
      <c r="A1" s="122" t="s">
        <v>91</v>
      </c>
      <c r="B1" s="122"/>
      <c r="C1" s="122"/>
      <c r="D1" s="122"/>
      <c r="E1" s="122"/>
      <c r="F1" s="122"/>
      <c r="G1" s="122"/>
      <c r="H1" s="122"/>
    </row>
    <row r="2" spans="1:252" ht="13" customHeight="1">
      <c r="A2" s="72"/>
    </row>
    <row r="3" spans="1:252" ht="21.75" customHeight="1">
      <c r="A3" s="69" t="s">
        <v>92</v>
      </c>
      <c r="B3" s="71"/>
      <c r="C3" s="71"/>
      <c r="D3" s="71"/>
      <c r="E3" s="71"/>
      <c r="F3" s="71"/>
      <c r="G3" s="71"/>
      <c r="H3" s="71"/>
    </row>
    <row r="4" spans="1:252" ht="13.5" customHeight="1">
      <c r="A4" s="70" t="s">
        <v>93</v>
      </c>
      <c r="B4" s="70" t="s">
        <v>94</v>
      </c>
      <c r="C4" s="70" t="s">
        <v>95</v>
      </c>
      <c r="D4" s="70" t="s">
        <v>96</v>
      </c>
      <c r="E4" s="70" t="s">
        <v>97</v>
      </c>
      <c r="F4" s="70" t="s">
        <v>98</v>
      </c>
      <c r="G4" s="70" t="s">
        <v>99</v>
      </c>
      <c r="H4" s="70" t="s">
        <v>100</v>
      </c>
      <c r="I4" s="70" t="s">
        <v>101</v>
      </c>
      <c r="J4" s="70" t="s">
        <v>102</v>
      </c>
      <c r="K4" s="70" t="s">
        <v>103</v>
      </c>
      <c r="L4" s="70" t="s">
        <v>104</v>
      </c>
      <c r="M4" s="70" t="s">
        <v>105</v>
      </c>
      <c r="N4" s="70" t="s">
        <v>106</v>
      </c>
      <c r="O4" s="70" t="s">
        <v>107</v>
      </c>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row>
    <row r="5" spans="1:252" ht="18" customHeight="1">
      <c r="A5" s="40" t="s">
        <v>108</v>
      </c>
      <c r="B5" s="46"/>
      <c r="C5" s="46"/>
      <c r="D5" s="46"/>
      <c r="E5" s="46"/>
      <c r="F5" s="46"/>
      <c r="G5" s="46"/>
      <c r="H5" s="46"/>
      <c r="I5" s="46"/>
      <c r="J5" s="46"/>
      <c r="K5" s="46"/>
      <c r="L5" s="46"/>
      <c r="M5" s="46"/>
      <c r="N5" s="46"/>
      <c r="O5" s="65"/>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c r="EN5" s="64"/>
      <c r="EO5" s="64"/>
      <c r="EP5" s="64"/>
      <c r="EQ5" s="64"/>
      <c r="ER5" s="64"/>
      <c r="ES5" s="64"/>
      <c r="ET5" s="64"/>
      <c r="EU5" s="64"/>
      <c r="EV5" s="64"/>
      <c r="EW5" s="64"/>
      <c r="EX5" s="64"/>
      <c r="EY5" s="64"/>
      <c r="EZ5" s="64"/>
      <c r="FA5" s="64"/>
      <c r="FB5" s="64"/>
      <c r="FC5" s="64"/>
      <c r="FD5" s="64"/>
      <c r="FE5" s="64"/>
      <c r="FF5" s="64"/>
      <c r="FG5" s="64"/>
      <c r="FH5" s="64"/>
      <c r="FI5" s="64"/>
      <c r="FJ5" s="64"/>
      <c r="FK5" s="64"/>
      <c r="FL5" s="64"/>
      <c r="FM5" s="64"/>
      <c r="FN5" s="64"/>
      <c r="FO5" s="64"/>
      <c r="FP5" s="64"/>
      <c r="FQ5" s="64"/>
      <c r="FR5" s="64"/>
      <c r="FS5" s="64"/>
      <c r="FT5" s="64"/>
      <c r="FU5" s="64"/>
      <c r="FV5" s="64"/>
      <c r="FW5" s="64"/>
      <c r="FX5" s="64"/>
      <c r="FY5" s="64"/>
      <c r="FZ5" s="64"/>
      <c r="GA5" s="64"/>
      <c r="GB5" s="64"/>
      <c r="GC5" s="64"/>
      <c r="GD5" s="64"/>
      <c r="GE5" s="64"/>
      <c r="GF5" s="64"/>
      <c r="GG5" s="64"/>
      <c r="GH5" s="64"/>
      <c r="GI5" s="64"/>
      <c r="GJ5" s="64"/>
      <c r="GK5" s="64"/>
      <c r="GL5" s="64"/>
      <c r="GM5" s="64"/>
      <c r="GN5" s="64"/>
      <c r="GO5" s="64"/>
      <c r="GP5" s="64"/>
      <c r="GQ5" s="64"/>
      <c r="GR5" s="64"/>
      <c r="GS5" s="64"/>
      <c r="GT5" s="64"/>
      <c r="GU5" s="64"/>
      <c r="GV5" s="64"/>
      <c r="GW5" s="64"/>
      <c r="GX5" s="64"/>
      <c r="GY5" s="64"/>
      <c r="GZ5" s="64"/>
      <c r="HA5" s="64"/>
      <c r="HB5" s="64"/>
      <c r="HC5" s="64"/>
      <c r="HD5" s="64"/>
      <c r="HE5" s="64"/>
      <c r="HF5" s="64"/>
      <c r="HG5" s="64"/>
      <c r="HH5" s="64"/>
      <c r="HI5" s="64"/>
      <c r="HJ5" s="64"/>
      <c r="HK5" s="64"/>
      <c r="HL5" s="64"/>
      <c r="HM5" s="64"/>
      <c r="HN5" s="64"/>
      <c r="HO5" s="64"/>
      <c r="HP5" s="64"/>
      <c r="HQ5" s="64"/>
      <c r="HR5" s="64"/>
      <c r="HS5" s="64"/>
      <c r="HT5" s="64"/>
      <c r="HU5" s="64"/>
      <c r="HV5" s="64"/>
      <c r="HW5" s="64"/>
      <c r="HX5" s="64"/>
      <c r="HY5" s="64"/>
      <c r="HZ5" s="64"/>
      <c r="IA5" s="64"/>
      <c r="IB5" s="64"/>
      <c r="IC5" s="64"/>
      <c r="ID5" s="64"/>
      <c r="IE5" s="64"/>
      <c r="IF5" s="64"/>
      <c r="IG5" s="64"/>
      <c r="IH5" s="64"/>
      <c r="II5" s="64"/>
      <c r="IJ5" s="64"/>
      <c r="IK5" s="64"/>
      <c r="IL5" s="64"/>
      <c r="IM5" s="64"/>
      <c r="IN5" s="64"/>
      <c r="IO5" s="64"/>
      <c r="IP5" s="64"/>
      <c r="IQ5" s="64"/>
      <c r="IR5" s="64"/>
    </row>
    <row r="6" spans="1:252" ht="22.5" customHeight="1">
      <c r="A6" s="68" t="s">
        <v>21</v>
      </c>
      <c r="B6" s="67">
        <f>(1000*120+1700*160+2700*20)</f>
        <v>446000</v>
      </c>
      <c r="C6" s="67">
        <f t="shared" ref="C6:K6" si="0">(1000*120+1700*160+2700*20)</f>
        <v>446000</v>
      </c>
      <c r="D6" s="67">
        <f t="shared" si="0"/>
        <v>446000</v>
      </c>
      <c r="E6" s="67">
        <f t="shared" si="0"/>
        <v>446000</v>
      </c>
      <c r="F6" s="67">
        <f>0</f>
        <v>0</v>
      </c>
      <c r="G6" s="67">
        <f t="shared" si="0"/>
        <v>446000</v>
      </c>
      <c r="H6" s="67">
        <f t="shared" si="0"/>
        <v>446000</v>
      </c>
      <c r="I6" s="67">
        <f t="shared" si="0"/>
        <v>446000</v>
      </c>
      <c r="J6" s="67">
        <f t="shared" si="0"/>
        <v>446000</v>
      </c>
      <c r="K6" s="67">
        <f t="shared" si="0"/>
        <v>446000</v>
      </c>
      <c r="L6" s="67">
        <f>0</f>
        <v>0</v>
      </c>
      <c r="M6" s="67">
        <f>0</f>
        <v>0</v>
      </c>
      <c r="N6" s="66">
        <f>SUM(B6:M6)</f>
        <v>4014000</v>
      </c>
      <c r="O6" s="65" t="s">
        <v>109</v>
      </c>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c r="EN6" s="64"/>
      <c r="EO6" s="64"/>
      <c r="EP6" s="64"/>
      <c r="EQ6" s="64"/>
      <c r="ER6" s="64"/>
      <c r="ES6" s="64"/>
      <c r="ET6" s="64"/>
      <c r="EU6" s="64"/>
      <c r="EV6" s="64"/>
      <c r="EW6" s="64"/>
      <c r="EX6" s="64"/>
      <c r="EY6" s="64"/>
      <c r="EZ6" s="64"/>
      <c r="FA6" s="64"/>
      <c r="FB6" s="64"/>
      <c r="FC6" s="64"/>
      <c r="FD6" s="64"/>
      <c r="FE6" s="64"/>
      <c r="FF6" s="64"/>
      <c r="FG6" s="64"/>
      <c r="FH6" s="64"/>
      <c r="FI6" s="64"/>
      <c r="FJ6" s="64"/>
      <c r="FK6" s="64"/>
      <c r="FL6" s="64"/>
      <c r="FM6" s="64"/>
      <c r="FN6" s="64"/>
      <c r="FO6" s="64"/>
      <c r="FP6" s="64"/>
      <c r="FQ6" s="64"/>
      <c r="FR6" s="64"/>
      <c r="FS6" s="64"/>
      <c r="FT6" s="64"/>
      <c r="FU6" s="64"/>
      <c r="FV6" s="64"/>
      <c r="FW6" s="64"/>
      <c r="FX6" s="64"/>
      <c r="FY6" s="64"/>
      <c r="FZ6" s="64"/>
      <c r="GA6" s="64"/>
      <c r="GB6" s="64"/>
      <c r="GC6" s="64"/>
      <c r="GD6" s="64"/>
      <c r="GE6" s="64"/>
      <c r="GF6" s="64"/>
      <c r="GG6" s="64"/>
      <c r="GH6" s="64"/>
      <c r="GI6" s="64"/>
      <c r="GJ6" s="64"/>
      <c r="GK6" s="64"/>
      <c r="GL6" s="64"/>
      <c r="GM6" s="64"/>
      <c r="GN6" s="64"/>
      <c r="GO6" s="64"/>
      <c r="GP6" s="64"/>
      <c r="GQ6" s="64"/>
      <c r="GR6" s="64"/>
      <c r="GS6" s="64"/>
      <c r="GT6" s="64"/>
      <c r="GU6" s="64"/>
      <c r="GV6" s="64"/>
      <c r="GW6" s="64"/>
      <c r="GX6" s="64"/>
      <c r="GY6" s="64"/>
      <c r="GZ6" s="64"/>
      <c r="HA6" s="64"/>
      <c r="HB6" s="64"/>
      <c r="HC6" s="64"/>
      <c r="HD6" s="64"/>
      <c r="HE6" s="64"/>
      <c r="HF6" s="64"/>
      <c r="HG6" s="64"/>
      <c r="HH6" s="64"/>
      <c r="HI6" s="64"/>
      <c r="HJ6" s="64"/>
      <c r="HK6" s="64"/>
      <c r="HL6" s="64"/>
      <c r="HM6" s="64"/>
      <c r="HN6" s="64"/>
      <c r="HO6" s="64"/>
      <c r="HP6" s="64"/>
      <c r="HQ6" s="64"/>
      <c r="HR6" s="64"/>
      <c r="HS6" s="64"/>
      <c r="HT6" s="64"/>
      <c r="HU6" s="64"/>
      <c r="HV6" s="64"/>
      <c r="HW6" s="64"/>
      <c r="HX6" s="64"/>
      <c r="HY6" s="64"/>
      <c r="HZ6" s="64"/>
      <c r="IA6" s="64"/>
      <c r="IB6" s="64"/>
      <c r="IC6" s="64"/>
      <c r="ID6" s="64"/>
      <c r="IE6" s="64"/>
      <c r="IF6" s="64"/>
      <c r="IG6" s="64"/>
      <c r="IH6" s="64"/>
      <c r="II6" s="64"/>
      <c r="IJ6" s="64"/>
      <c r="IK6" s="64"/>
      <c r="IL6" s="64"/>
      <c r="IM6" s="64"/>
      <c r="IN6" s="64"/>
      <c r="IO6" s="64"/>
      <c r="IP6" s="64"/>
      <c r="IQ6" s="64"/>
      <c r="IR6" s="64"/>
    </row>
    <row r="7" spans="1:252" ht="22.5" customHeight="1">
      <c r="A7" s="40" t="s">
        <v>110</v>
      </c>
      <c r="B7" s="46"/>
      <c r="C7" s="46"/>
      <c r="D7" s="46"/>
      <c r="E7" s="46"/>
      <c r="F7" s="46"/>
      <c r="G7" s="46"/>
      <c r="H7" s="46"/>
      <c r="I7" s="46"/>
      <c r="J7" s="46"/>
      <c r="K7" s="46"/>
      <c r="L7" s="46"/>
      <c r="M7" s="46"/>
      <c r="N7" s="46"/>
      <c r="O7" s="65"/>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4"/>
      <c r="FZ7" s="64"/>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4"/>
      <c r="HS7" s="64"/>
      <c r="HT7" s="64"/>
      <c r="HU7" s="64"/>
      <c r="HV7" s="64"/>
      <c r="HW7" s="64"/>
      <c r="HX7" s="64"/>
      <c r="HY7" s="64"/>
      <c r="HZ7" s="64"/>
      <c r="IA7" s="64"/>
      <c r="IB7" s="64"/>
      <c r="IC7" s="64"/>
      <c r="ID7" s="64"/>
      <c r="IE7" s="64"/>
      <c r="IF7" s="64"/>
      <c r="IG7" s="64"/>
      <c r="IH7" s="64"/>
      <c r="II7" s="64"/>
      <c r="IJ7" s="64"/>
      <c r="IK7" s="64"/>
      <c r="IL7" s="64"/>
      <c r="IM7" s="64"/>
      <c r="IN7" s="64"/>
      <c r="IO7" s="64"/>
      <c r="IP7" s="64"/>
      <c r="IQ7" s="64"/>
      <c r="IR7" s="64"/>
    </row>
    <row r="8" spans="1:252" ht="22.5" customHeight="1">
      <c r="A8" s="63" t="s">
        <v>111</v>
      </c>
      <c r="B8" s="81">
        <f>B6*$O$8</f>
        <v>12934</v>
      </c>
      <c r="C8" s="81">
        <f>C6*$O$8</f>
        <v>12934</v>
      </c>
      <c r="D8" s="62">
        <f t="shared" ref="D8:M8" si="1">D6*$O$8</f>
        <v>12934</v>
      </c>
      <c r="E8" s="62">
        <f t="shared" si="1"/>
        <v>12934</v>
      </c>
      <c r="F8" s="62">
        <f t="shared" si="1"/>
        <v>0</v>
      </c>
      <c r="G8" s="62">
        <f t="shared" si="1"/>
        <v>12934</v>
      </c>
      <c r="H8" s="62">
        <f t="shared" si="1"/>
        <v>12934</v>
      </c>
      <c r="I8" s="81">
        <f>I6*$O$8</f>
        <v>12934</v>
      </c>
      <c r="J8" s="62">
        <f t="shared" si="1"/>
        <v>12934</v>
      </c>
      <c r="K8" s="81">
        <f>K6*$O$8</f>
        <v>12934</v>
      </c>
      <c r="L8" s="62">
        <f t="shared" si="1"/>
        <v>0</v>
      </c>
      <c r="M8" s="62">
        <f t="shared" si="1"/>
        <v>0</v>
      </c>
      <c r="N8" s="62">
        <f>SUM(B8:M8)</f>
        <v>116406</v>
      </c>
      <c r="O8" s="73">
        <v>2.9000000000000001E-2</v>
      </c>
    </row>
    <row r="9" spans="1:252" ht="22.5" customHeight="1">
      <c r="A9" s="61" t="s">
        <v>112</v>
      </c>
      <c r="B9" s="60">
        <f t="shared" ref="B9:M9" si="2">B6-B8</f>
        <v>433066</v>
      </c>
      <c r="C9" s="60">
        <f t="shared" si="2"/>
        <v>433066</v>
      </c>
      <c r="D9" s="60">
        <f t="shared" si="2"/>
        <v>433066</v>
      </c>
      <c r="E9" s="60">
        <f t="shared" si="2"/>
        <v>433066</v>
      </c>
      <c r="F9" s="60">
        <f t="shared" si="2"/>
        <v>0</v>
      </c>
      <c r="G9" s="60">
        <f t="shared" si="2"/>
        <v>433066</v>
      </c>
      <c r="H9" s="60">
        <f t="shared" si="2"/>
        <v>433066</v>
      </c>
      <c r="I9" s="60">
        <f t="shared" si="2"/>
        <v>433066</v>
      </c>
      <c r="J9" s="60">
        <f t="shared" si="2"/>
        <v>433066</v>
      </c>
      <c r="K9" s="60">
        <f t="shared" si="2"/>
        <v>433066</v>
      </c>
      <c r="L9" s="60">
        <f t="shared" si="2"/>
        <v>0</v>
      </c>
      <c r="M9" s="60">
        <f t="shared" si="2"/>
        <v>0</v>
      </c>
      <c r="N9" s="60">
        <f>SUM(B9:M9)</f>
        <v>3897594</v>
      </c>
      <c r="O9" s="42" t="s">
        <v>113</v>
      </c>
    </row>
    <row r="10" spans="1:252" ht="22.5" customHeight="1">
      <c r="A10" s="40" t="s">
        <v>114</v>
      </c>
      <c r="B10" s="46"/>
      <c r="C10" s="46"/>
      <c r="D10" s="46"/>
      <c r="E10" s="46"/>
      <c r="F10" s="46"/>
      <c r="G10" s="46"/>
      <c r="H10" s="46"/>
      <c r="I10" s="46"/>
      <c r="J10" s="46"/>
      <c r="K10" s="46"/>
      <c r="L10" s="46"/>
      <c r="M10" s="46"/>
      <c r="N10" s="46"/>
      <c r="O10" s="42"/>
    </row>
    <row r="11" spans="1:252" ht="22.5" customHeight="1">
      <c r="A11" s="40" t="s">
        <v>115</v>
      </c>
      <c r="B11" s="47">
        <f>'Ⅱ．事業内容-仕入、人員計画'!$D$19</f>
        <v>204000</v>
      </c>
      <c r="C11" s="47">
        <f>'Ⅱ．事業内容-仕入、人員計画'!$D$19</f>
        <v>204000</v>
      </c>
      <c r="D11" s="47">
        <f>'Ⅱ．事業内容-仕入、人員計画'!$D$19</f>
        <v>204000</v>
      </c>
      <c r="E11" s="47">
        <f>'Ⅱ．事業内容-仕入、人員計画'!$D$19</f>
        <v>204000</v>
      </c>
      <c r="F11" s="46">
        <v>0</v>
      </c>
      <c r="G11" s="47">
        <f>'Ⅱ．事業内容-仕入、人員計画'!$D$19</f>
        <v>204000</v>
      </c>
      <c r="H11" s="47">
        <f>'Ⅱ．事業内容-仕入、人員計画'!$D$19</f>
        <v>204000</v>
      </c>
      <c r="I11" s="47">
        <f>'Ⅱ．事業内容-仕入、人員計画'!$D$19</f>
        <v>204000</v>
      </c>
      <c r="J11" s="47">
        <f>'Ⅱ．事業内容-仕入、人員計画'!$D$19</f>
        <v>204000</v>
      </c>
      <c r="K11" s="47">
        <f>'Ⅱ．事業内容-仕入、人員計画'!$D$19</f>
        <v>204000</v>
      </c>
      <c r="L11" s="46">
        <v>0</v>
      </c>
      <c r="M11" s="46">
        <f>0</f>
        <v>0</v>
      </c>
      <c r="N11" s="46">
        <f t="shared" ref="N11:N29" si="3">SUM(B11:M11)</f>
        <v>1836000</v>
      </c>
      <c r="O11" s="42" t="s">
        <v>116</v>
      </c>
    </row>
    <row r="12" spans="1:252" ht="22.5" customHeight="1">
      <c r="A12" s="40" t="s">
        <v>117</v>
      </c>
      <c r="B12" s="46">
        <f>'Ⅱ．事業内容-仕入、人員計画'!$D$20+'Ⅱ．事業内容-仕入、人員計画'!$D$20+'Ⅱ．事業内容-仕入、人員計画'!$D$21</f>
        <v>408000</v>
      </c>
      <c r="C12" s="46">
        <f>'Ⅱ．事業内容-仕入、人員計画'!$D$20+'Ⅱ．事業内容-仕入、人員計画'!$D$20+'Ⅱ．事業内容-仕入、人員計画'!$D$21</f>
        <v>408000</v>
      </c>
      <c r="D12" s="46">
        <f>'Ⅱ．事業内容-仕入、人員計画'!$D$20+'Ⅱ．事業内容-仕入、人員計画'!$D$20+'Ⅱ．事業内容-仕入、人員計画'!$D$21</f>
        <v>408000</v>
      </c>
      <c r="E12" s="46">
        <f>'Ⅱ．事業内容-仕入、人員計画'!$D$20+'Ⅱ．事業内容-仕入、人員計画'!$D$20+'Ⅱ．事業内容-仕入、人員計画'!$D$21</f>
        <v>408000</v>
      </c>
      <c r="F12" s="46">
        <v>0</v>
      </c>
      <c r="G12" s="46">
        <f>'Ⅱ．事業内容-仕入、人員計画'!$D$20+'Ⅱ．事業内容-仕入、人員計画'!$D$20+'Ⅱ．事業内容-仕入、人員計画'!$D$21</f>
        <v>408000</v>
      </c>
      <c r="H12" s="46">
        <f>'Ⅱ．事業内容-仕入、人員計画'!$D$20+'Ⅱ．事業内容-仕入、人員計画'!$D$20+'Ⅱ．事業内容-仕入、人員計画'!$D$21</f>
        <v>408000</v>
      </c>
      <c r="I12" s="46">
        <f>'Ⅱ．事業内容-仕入、人員計画'!$D$20+'Ⅱ．事業内容-仕入、人員計画'!$D$20+'Ⅱ．事業内容-仕入、人員計画'!$D$21</f>
        <v>408000</v>
      </c>
      <c r="J12" s="46">
        <f>'Ⅱ．事業内容-仕入、人員計画'!$D$20+'Ⅱ．事業内容-仕入、人員計画'!$D$20+'Ⅱ．事業内容-仕入、人員計画'!$D$21</f>
        <v>408000</v>
      </c>
      <c r="K12" s="46">
        <f>'Ⅱ．事業内容-仕入、人員計画'!$D$20+'Ⅱ．事業内容-仕入、人員計画'!$D$20+'Ⅱ．事業内容-仕入、人員計画'!$D$21</f>
        <v>408000</v>
      </c>
      <c r="L12" s="46">
        <v>0</v>
      </c>
      <c r="M12" s="46">
        <f>0</f>
        <v>0</v>
      </c>
      <c r="N12" s="46">
        <f t="shared" si="3"/>
        <v>3672000</v>
      </c>
      <c r="O12" s="42" t="s">
        <v>118</v>
      </c>
    </row>
    <row r="13" spans="1:252" ht="22.5" customHeight="1">
      <c r="A13" s="40" t="s">
        <v>119</v>
      </c>
      <c r="B13" s="47">
        <v>0</v>
      </c>
      <c r="C13" s="47">
        <v>0</v>
      </c>
      <c r="D13" s="47">
        <v>0</v>
      </c>
      <c r="E13" s="47">
        <v>0</v>
      </c>
      <c r="F13" s="47">
        <v>0</v>
      </c>
      <c r="G13" s="47">
        <v>0</v>
      </c>
      <c r="H13" s="47">
        <v>0</v>
      </c>
      <c r="I13" s="47">
        <v>0</v>
      </c>
      <c r="J13" s="47">
        <v>0</v>
      </c>
      <c r="K13" s="47">
        <v>0</v>
      </c>
      <c r="L13" s="46">
        <v>0</v>
      </c>
      <c r="M13" s="47">
        <v>0</v>
      </c>
      <c r="N13" s="46">
        <f t="shared" si="3"/>
        <v>0</v>
      </c>
      <c r="O13" s="42" t="s">
        <v>120</v>
      </c>
    </row>
    <row r="14" spans="1:252" ht="22.5" customHeight="1">
      <c r="A14" s="40" t="s">
        <v>121</v>
      </c>
      <c r="B14" s="47">
        <f>(B11+B12)*13%</f>
        <v>79560</v>
      </c>
      <c r="C14" s="47">
        <f t="shared" ref="C14:M14" si="4">(C11+C12)*13%</f>
        <v>79560</v>
      </c>
      <c r="D14" s="47">
        <f t="shared" si="4"/>
        <v>79560</v>
      </c>
      <c r="E14" s="47">
        <f t="shared" si="4"/>
        <v>79560</v>
      </c>
      <c r="F14" s="46">
        <f>(F11+F12)*13%</f>
        <v>0</v>
      </c>
      <c r="G14" s="46">
        <f>(G11+G12)*13%</f>
        <v>79560</v>
      </c>
      <c r="H14" s="47">
        <f t="shared" si="4"/>
        <v>79560</v>
      </c>
      <c r="I14" s="47">
        <f t="shared" si="4"/>
        <v>79560</v>
      </c>
      <c r="J14" s="47">
        <f t="shared" si="4"/>
        <v>79560</v>
      </c>
      <c r="K14" s="47">
        <f t="shared" si="4"/>
        <v>79560</v>
      </c>
      <c r="L14" s="47">
        <f t="shared" si="4"/>
        <v>0</v>
      </c>
      <c r="M14" s="47">
        <f t="shared" si="4"/>
        <v>0</v>
      </c>
      <c r="N14" s="46">
        <f t="shared" si="3"/>
        <v>716040</v>
      </c>
      <c r="O14" s="42" t="s">
        <v>122</v>
      </c>
    </row>
    <row r="15" spans="1:252" ht="22.5" customHeight="1">
      <c r="A15" s="40" t="s">
        <v>123</v>
      </c>
      <c r="B15" s="47"/>
      <c r="C15" s="47"/>
      <c r="D15" s="47"/>
      <c r="E15" s="47"/>
      <c r="F15" s="47"/>
      <c r="G15" s="47"/>
      <c r="H15" s="47"/>
      <c r="I15" s="47"/>
      <c r="J15" s="47"/>
      <c r="K15" s="47"/>
      <c r="L15" s="47"/>
      <c r="M15" s="47"/>
      <c r="N15" s="46">
        <f t="shared" si="3"/>
        <v>0</v>
      </c>
      <c r="O15" s="42"/>
    </row>
    <row r="16" spans="1:252" ht="22.5" customHeight="1">
      <c r="A16" s="40" t="s">
        <v>124</v>
      </c>
      <c r="B16" s="47"/>
      <c r="C16" s="47"/>
      <c r="D16" s="47"/>
      <c r="E16" s="47"/>
      <c r="F16" s="47"/>
      <c r="G16" s="47"/>
      <c r="H16" s="47"/>
      <c r="I16" s="47"/>
      <c r="J16" s="47"/>
      <c r="K16" s="47"/>
      <c r="L16" s="47"/>
      <c r="M16" s="47"/>
      <c r="N16" s="46">
        <f t="shared" si="3"/>
        <v>0</v>
      </c>
      <c r="O16" s="42" t="s">
        <v>125</v>
      </c>
    </row>
    <row r="17" spans="1:15" ht="22.5" customHeight="1">
      <c r="A17" s="40" t="s">
        <v>126</v>
      </c>
      <c r="B17" s="47">
        <v>20000</v>
      </c>
      <c r="C17" s="47">
        <v>20000</v>
      </c>
      <c r="D17" s="47">
        <v>20000</v>
      </c>
      <c r="E17" s="47">
        <v>20000</v>
      </c>
      <c r="F17" s="47">
        <v>20000</v>
      </c>
      <c r="G17" s="47">
        <v>20000</v>
      </c>
      <c r="H17" s="47">
        <v>20000</v>
      </c>
      <c r="I17" s="47">
        <v>20000</v>
      </c>
      <c r="J17" s="47">
        <v>20000</v>
      </c>
      <c r="K17" s="47">
        <v>20000</v>
      </c>
      <c r="L17" s="47">
        <v>20000</v>
      </c>
      <c r="M17" s="47">
        <v>20000</v>
      </c>
      <c r="N17" s="46">
        <f t="shared" si="3"/>
        <v>240000</v>
      </c>
      <c r="O17" s="42" t="s">
        <v>127</v>
      </c>
    </row>
    <row r="18" spans="1:15" ht="22.5" customHeight="1">
      <c r="A18" s="40" t="s">
        <v>128</v>
      </c>
      <c r="B18" s="47">
        <v>52500</v>
      </c>
      <c r="C18" s="47">
        <v>52500</v>
      </c>
      <c r="D18" s="47">
        <v>52500</v>
      </c>
      <c r="E18" s="47">
        <v>52500</v>
      </c>
      <c r="F18" s="46">
        <v>0</v>
      </c>
      <c r="G18" s="47">
        <v>52500</v>
      </c>
      <c r="H18" s="47">
        <v>52500</v>
      </c>
      <c r="I18" s="47">
        <v>52500</v>
      </c>
      <c r="J18" s="47">
        <v>52500</v>
      </c>
      <c r="K18" s="47">
        <v>52500</v>
      </c>
      <c r="L18" s="46">
        <v>0</v>
      </c>
      <c r="M18" s="46">
        <v>0</v>
      </c>
      <c r="N18" s="46">
        <f t="shared" si="3"/>
        <v>472500</v>
      </c>
      <c r="O18" s="42"/>
    </row>
    <row r="19" spans="1:15" ht="22.5" customHeight="1">
      <c r="A19" s="40" t="s">
        <v>129</v>
      </c>
      <c r="B19" s="46">
        <f t="shared" ref="B19:M19" si="5">B6*0.05</f>
        <v>22300</v>
      </c>
      <c r="C19" s="46">
        <f t="shared" si="5"/>
        <v>22300</v>
      </c>
      <c r="D19" s="46">
        <f t="shared" si="5"/>
        <v>22300</v>
      </c>
      <c r="E19" s="46">
        <f t="shared" si="5"/>
        <v>22300</v>
      </c>
      <c r="F19" s="46">
        <f t="shared" si="5"/>
        <v>0</v>
      </c>
      <c r="G19" s="46">
        <f t="shared" si="5"/>
        <v>22300</v>
      </c>
      <c r="H19" s="46">
        <f t="shared" si="5"/>
        <v>22300</v>
      </c>
      <c r="I19" s="46">
        <f t="shared" si="5"/>
        <v>22300</v>
      </c>
      <c r="J19" s="46">
        <f t="shared" si="5"/>
        <v>22300</v>
      </c>
      <c r="K19" s="46">
        <f t="shared" si="5"/>
        <v>22300</v>
      </c>
      <c r="L19" s="46">
        <f t="shared" si="5"/>
        <v>0</v>
      </c>
      <c r="M19" s="46">
        <f t="shared" si="5"/>
        <v>0</v>
      </c>
      <c r="N19" s="46">
        <f t="shared" si="3"/>
        <v>200700</v>
      </c>
      <c r="O19" s="42" t="s">
        <v>130</v>
      </c>
    </row>
    <row r="20" spans="1:15" ht="22.5" customHeight="1">
      <c r="A20" s="40" t="s">
        <v>131</v>
      </c>
      <c r="B20" s="47">
        <v>0</v>
      </c>
      <c r="C20" s="47">
        <v>0</v>
      </c>
      <c r="D20" s="47">
        <v>0</v>
      </c>
      <c r="E20" s="47">
        <v>0</v>
      </c>
      <c r="F20" s="47">
        <v>0</v>
      </c>
      <c r="G20" s="47">
        <v>0</v>
      </c>
      <c r="H20" s="47">
        <v>0</v>
      </c>
      <c r="I20" s="47">
        <v>0</v>
      </c>
      <c r="J20" s="47">
        <v>0</v>
      </c>
      <c r="K20" s="47">
        <v>0</v>
      </c>
      <c r="L20" s="47">
        <v>0</v>
      </c>
      <c r="M20" s="47">
        <v>0</v>
      </c>
      <c r="N20" s="46">
        <f t="shared" si="3"/>
        <v>0</v>
      </c>
      <c r="O20" s="42" t="s">
        <v>132</v>
      </c>
    </row>
    <row r="21" spans="1:15" ht="22.5" customHeight="1">
      <c r="A21" s="40" t="s">
        <v>133</v>
      </c>
      <c r="B21" s="47">
        <v>1000</v>
      </c>
      <c r="C21" s="47">
        <v>0</v>
      </c>
      <c r="D21" s="47">
        <v>0</v>
      </c>
      <c r="E21" s="47">
        <v>0</v>
      </c>
      <c r="F21" s="47">
        <v>0</v>
      </c>
      <c r="G21" s="47">
        <v>0</v>
      </c>
      <c r="H21" s="47">
        <v>0</v>
      </c>
      <c r="I21" s="47">
        <v>0</v>
      </c>
      <c r="J21" s="47">
        <v>0</v>
      </c>
      <c r="K21" s="47">
        <v>0</v>
      </c>
      <c r="L21" s="47">
        <v>0</v>
      </c>
      <c r="M21" s="47">
        <v>0</v>
      </c>
      <c r="N21" s="46">
        <f t="shared" si="3"/>
        <v>1000</v>
      </c>
      <c r="O21" s="42"/>
    </row>
    <row r="22" spans="1:15" ht="22.5" customHeight="1">
      <c r="A22" s="40" t="s">
        <v>134</v>
      </c>
      <c r="B22" s="47">
        <v>40000</v>
      </c>
      <c r="C22" s="47">
        <v>40000</v>
      </c>
      <c r="D22" s="47">
        <v>40000</v>
      </c>
      <c r="E22" s="47">
        <v>40000</v>
      </c>
      <c r="F22" s="47">
        <v>40000</v>
      </c>
      <c r="G22" s="47">
        <v>40000</v>
      </c>
      <c r="H22" s="47">
        <v>40000</v>
      </c>
      <c r="I22" s="47">
        <v>40000</v>
      </c>
      <c r="J22" s="47">
        <v>40000</v>
      </c>
      <c r="K22" s="47">
        <v>40000</v>
      </c>
      <c r="L22" s="47">
        <v>40000</v>
      </c>
      <c r="M22" s="47">
        <v>40000</v>
      </c>
      <c r="N22" s="46">
        <f t="shared" si="3"/>
        <v>480000</v>
      </c>
      <c r="O22" s="42"/>
    </row>
    <row r="23" spans="1:15" ht="22.5" customHeight="1">
      <c r="A23" s="40" t="s">
        <v>135</v>
      </c>
      <c r="B23" s="47"/>
      <c r="C23" s="47"/>
      <c r="D23" s="47"/>
      <c r="E23" s="47"/>
      <c r="F23" s="47"/>
      <c r="G23" s="47"/>
      <c r="H23" s="47"/>
      <c r="I23" s="47"/>
      <c r="J23" s="47"/>
      <c r="K23" s="47"/>
      <c r="L23" s="47"/>
      <c r="M23" s="47"/>
      <c r="N23" s="46">
        <f t="shared" si="3"/>
        <v>0</v>
      </c>
      <c r="O23" s="42"/>
    </row>
    <row r="24" spans="1:15" ht="22.5" customHeight="1">
      <c r="A24" s="40" t="s">
        <v>136</v>
      </c>
      <c r="B24" s="47"/>
      <c r="C24" s="47"/>
      <c r="D24" s="47"/>
      <c r="E24" s="47"/>
      <c r="F24" s="47"/>
      <c r="G24" s="47"/>
      <c r="H24" s="47"/>
      <c r="I24" s="47"/>
      <c r="J24" s="47"/>
      <c r="K24" s="47"/>
      <c r="L24" s="47"/>
      <c r="M24" s="47"/>
      <c r="N24" s="46">
        <f t="shared" si="3"/>
        <v>0</v>
      </c>
      <c r="O24" s="42"/>
    </row>
    <row r="25" spans="1:15" ht="22.5" customHeight="1">
      <c r="A25" s="40" t="s">
        <v>137</v>
      </c>
      <c r="B25" s="47">
        <v>0</v>
      </c>
      <c r="C25" s="47">
        <v>0</v>
      </c>
      <c r="D25" s="47">
        <v>0</v>
      </c>
      <c r="E25" s="47">
        <v>0</v>
      </c>
      <c r="F25" s="47">
        <v>0</v>
      </c>
      <c r="G25" s="47">
        <v>0</v>
      </c>
      <c r="H25" s="47">
        <v>0</v>
      </c>
      <c r="I25" s="47">
        <v>0</v>
      </c>
      <c r="J25" s="47">
        <v>0</v>
      </c>
      <c r="K25" s="47">
        <v>0</v>
      </c>
      <c r="L25" s="47">
        <v>0</v>
      </c>
      <c r="M25" s="47">
        <v>0</v>
      </c>
      <c r="N25" s="46">
        <f t="shared" si="3"/>
        <v>0</v>
      </c>
      <c r="O25" s="42"/>
    </row>
    <row r="26" spans="1:15" ht="22.5" customHeight="1">
      <c r="A26" s="40" t="s">
        <v>138</v>
      </c>
      <c r="B26" s="47">
        <v>0</v>
      </c>
      <c r="C26" s="47">
        <v>0</v>
      </c>
      <c r="D26" s="47">
        <v>0</v>
      </c>
      <c r="E26" s="47">
        <v>0</v>
      </c>
      <c r="F26" s="47">
        <v>0</v>
      </c>
      <c r="G26" s="47">
        <v>0</v>
      </c>
      <c r="H26" s="47">
        <v>0</v>
      </c>
      <c r="I26" s="47">
        <v>0</v>
      </c>
      <c r="J26" s="47">
        <v>0</v>
      </c>
      <c r="K26" s="47">
        <v>0</v>
      </c>
      <c r="L26" s="47">
        <v>0</v>
      </c>
      <c r="M26" s="47">
        <v>0</v>
      </c>
      <c r="N26" s="46">
        <f t="shared" si="3"/>
        <v>0</v>
      </c>
      <c r="O26" s="42"/>
    </row>
    <row r="27" spans="1:15" ht="22.5" customHeight="1">
      <c r="A27" s="40" t="s">
        <v>139</v>
      </c>
      <c r="B27" s="47">
        <v>0</v>
      </c>
      <c r="C27" s="47">
        <v>0</v>
      </c>
      <c r="D27" s="47">
        <v>0</v>
      </c>
      <c r="E27" s="47">
        <v>0</v>
      </c>
      <c r="F27" s="47">
        <v>0</v>
      </c>
      <c r="G27" s="47">
        <v>0</v>
      </c>
      <c r="H27" s="47">
        <v>0</v>
      </c>
      <c r="I27" s="47">
        <v>0</v>
      </c>
      <c r="J27" s="47">
        <v>0</v>
      </c>
      <c r="K27" s="47">
        <v>0</v>
      </c>
      <c r="L27" s="47">
        <v>0</v>
      </c>
      <c r="M27" s="47">
        <v>0</v>
      </c>
      <c r="N27" s="46">
        <f t="shared" si="3"/>
        <v>0</v>
      </c>
      <c r="O27" s="42" t="s">
        <v>140</v>
      </c>
    </row>
    <row r="28" spans="1:15" ht="22.5" customHeight="1">
      <c r="A28" s="40" t="s">
        <v>141</v>
      </c>
      <c r="B28" s="46">
        <f t="shared" ref="B28:M28" si="6">B6*2%</f>
        <v>8920</v>
      </c>
      <c r="C28" s="46">
        <f t="shared" si="6"/>
        <v>8920</v>
      </c>
      <c r="D28" s="46">
        <f t="shared" si="6"/>
        <v>8920</v>
      </c>
      <c r="E28" s="46">
        <f t="shared" si="6"/>
        <v>8920</v>
      </c>
      <c r="F28" s="46">
        <f t="shared" si="6"/>
        <v>0</v>
      </c>
      <c r="G28" s="46">
        <f t="shared" si="6"/>
        <v>8920</v>
      </c>
      <c r="H28" s="46">
        <f t="shared" si="6"/>
        <v>8920</v>
      </c>
      <c r="I28" s="46">
        <f t="shared" si="6"/>
        <v>8920</v>
      </c>
      <c r="J28" s="46">
        <f t="shared" si="6"/>
        <v>8920</v>
      </c>
      <c r="K28" s="46">
        <f t="shared" si="6"/>
        <v>8920</v>
      </c>
      <c r="L28" s="46">
        <f t="shared" si="6"/>
        <v>0</v>
      </c>
      <c r="M28" s="46">
        <f t="shared" si="6"/>
        <v>0</v>
      </c>
      <c r="N28" s="46">
        <f t="shared" si="3"/>
        <v>80280</v>
      </c>
      <c r="O28" s="42" t="s">
        <v>142</v>
      </c>
    </row>
    <row r="29" spans="1:15" ht="22.5" customHeight="1">
      <c r="A29" s="40" t="s">
        <v>143</v>
      </c>
      <c r="B29" s="47"/>
      <c r="C29" s="47"/>
      <c r="D29" s="47"/>
      <c r="E29" s="47"/>
      <c r="F29" s="47"/>
      <c r="G29" s="47"/>
      <c r="H29" s="47"/>
      <c r="I29" s="47"/>
      <c r="J29" s="47"/>
      <c r="K29" s="47"/>
      <c r="L29" s="47"/>
      <c r="M29" s="47"/>
      <c r="N29" s="46">
        <f t="shared" si="3"/>
        <v>0</v>
      </c>
      <c r="O29" s="42"/>
    </row>
    <row r="30" spans="1:15" ht="22.5" customHeight="1">
      <c r="A30" s="59" t="s">
        <v>144</v>
      </c>
      <c r="B30" s="58">
        <f t="shared" ref="B30:N30" si="7">SUM(B11:B29)</f>
        <v>836280</v>
      </c>
      <c r="C30" s="58">
        <f t="shared" si="7"/>
        <v>835280</v>
      </c>
      <c r="D30" s="58">
        <f t="shared" si="7"/>
        <v>835280</v>
      </c>
      <c r="E30" s="58">
        <f t="shared" si="7"/>
        <v>835280</v>
      </c>
      <c r="F30" s="58">
        <f t="shared" si="7"/>
        <v>60000</v>
      </c>
      <c r="G30" s="58">
        <f t="shared" si="7"/>
        <v>835280</v>
      </c>
      <c r="H30" s="58">
        <f t="shared" si="7"/>
        <v>835280</v>
      </c>
      <c r="I30" s="58">
        <f t="shared" si="7"/>
        <v>835280</v>
      </c>
      <c r="J30" s="58">
        <f t="shared" si="7"/>
        <v>835280</v>
      </c>
      <c r="K30" s="58">
        <f t="shared" si="7"/>
        <v>835280</v>
      </c>
      <c r="L30" s="58">
        <f t="shared" si="7"/>
        <v>60000</v>
      </c>
      <c r="M30" s="58">
        <f t="shared" si="7"/>
        <v>60000</v>
      </c>
      <c r="N30" s="58">
        <f t="shared" si="7"/>
        <v>7698520</v>
      </c>
      <c r="O30" s="42"/>
    </row>
    <row r="31" spans="1:15" ht="22.5" customHeight="1">
      <c r="A31" s="57" t="s">
        <v>145</v>
      </c>
      <c r="B31" s="56">
        <f t="shared" ref="B31:M31" si="8">B9-B30</f>
        <v>-403214</v>
      </c>
      <c r="C31" s="56">
        <f t="shared" si="8"/>
        <v>-402214</v>
      </c>
      <c r="D31" s="56">
        <f t="shared" si="8"/>
        <v>-402214</v>
      </c>
      <c r="E31" s="56">
        <f t="shared" si="8"/>
        <v>-402214</v>
      </c>
      <c r="F31" s="56">
        <f t="shared" si="8"/>
        <v>-60000</v>
      </c>
      <c r="G31" s="56">
        <f t="shared" si="8"/>
        <v>-402214</v>
      </c>
      <c r="H31" s="56">
        <f t="shared" si="8"/>
        <v>-402214</v>
      </c>
      <c r="I31" s="56">
        <f t="shared" si="8"/>
        <v>-402214</v>
      </c>
      <c r="J31" s="56">
        <f t="shared" si="8"/>
        <v>-402214</v>
      </c>
      <c r="K31" s="56">
        <f t="shared" si="8"/>
        <v>-402214</v>
      </c>
      <c r="L31" s="56">
        <f t="shared" si="8"/>
        <v>-60000</v>
      </c>
      <c r="M31" s="56">
        <f t="shared" si="8"/>
        <v>-60000</v>
      </c>
      <c r="N31" s="56">
        <f>SUM(B31:M31)</f>
        <v>-3800926</v>
      </c>
      <c r="O31" s="42"/>
    </row>
    <row r="32" spans="1:15" ht="22.5" customHeight="1">
      <c r="A32" s="40" t="s">
        <v>146</v>
      </c>
      <c r="B32" s="47"/>
      <c r="C32" s="47"/>
      <c r="D32" s="47"/>
      <c r="E32" s="47"/>
      <c r="F32" s="47"/>
      <c r="G32" s="47"/>
      <c r="H32" s="47"/>
      <c r="I32" s="47"/>
      <c r="J32" s="47"/>
      <c r="K32" s="47"/>
      <c r="L32" s="47"/>
      <c r="M32" s="47"/>
      <c r="N32" s="47"/>
      <c r="O32" s="42"/>
    </row>
    <row r="33" spans="1:15" ht="22.5" customHeight="1">
      <c r="A33" s="40" t="s">
        <v>147</v>
      </c>
      <c r="B33" s="47"/>
      <c r="C33" s="47"/>
      <c r="D33" s="47"/>
      <c r="E33" s="47"/>
      <c r="F33" s="47"/>
      <c r="G33" s="47"/>
      <c r="H33" s="47"/>
      <c r="I33" s="47"/>
      <c r="J33" s="47"/>
      <c r="K33" s="47"/>
      <c r="L33" s="47"/>
      <c r="M33" s="47"/>
      <c r="N33" s="46">
        <f>SUM(B33:M33)</f>
        <v>0</v>
      </c>
      <c r="O33" s="42"/>
    </row>
    <row r="34" spans="1:15" ht="22.5" customHeight="1">
      <c r="A34" s="40" t="s">
        <v>148</v>
      </c>
      <c r="B34" s="46">
        <f>B36*2.06%/12</f>
        <v>7725</v>
      </c>
      <c r="C34" s="47">
        <f t="shared" ref="C34:M34" si="9">C36*2.06%/12</f>
        <v>7660.625</v>
      </c>
      <c r="D34" s="47">
        <f t="shared" si="9"/>
        <v>7596.25</v>
      </c>
      <c r="E34" s="47">
        <f t="shared" si="9"/>
        <v>7531.875</v>
      </c>
      <c r="F34" s="47">
        <f t="shared" si="9"/>
        <v>7467.5</v>
      </c>
      <c r="G34" s="47">
        <f t="shared" si="9"/>
        <v>7403.125</v>
      </c>
      <c r="H34" s="47">
        <f t="shared" si="9"/>
        <v>7338.75</v>
      </c>
      <c r="I34" s="47">
        <f t="shared" si="9"/>
        <v>7274.375</v>
      </c>
      <c r="J34" s="47">
        <f t="shared" si="9"/>
        <v>7210</v>
      </c>
      <c r="K34" s="47">
        <f t="shared" si="9"/>
        <v>7145.625</v>
      </c>
      <c r="L34" s="47">
        <f t="shared" si="9"/>
        <v>7081.25</v>
      </c>
      <c r="M34" s="47">
        <f t="shared" si="9"/>
        <v>7016.875</v>
      </c>
      <c r="N34" s="46">
        <f>SUM(B34:M34)</f>
        <v>88451.25</v>
      </c>
      <c r="O34" s="42" t="s">
        <v>149</v>
      </c>
    </row>
    <row r="35" spans="1:15" ht="22.5" customHeight="1" thickBot="1">
      <c r="A35" s="55" t="s">
        <v>150</v>
      </c>
      <c r="B35" s="54">
        <f t="shared" ref="B35:M35" si="10">B31+B33-B34</f>
        <v>-410939</v>
      </c>
      <c r="C35" s="54">
        <f t="shared" si="10"/>
        <v>-409874.625</v>
      </c>
      <c r="D35" s="54">
        <f t="shared" si="10"/>
        <v>-409810.25</v>
      </c>
      <c r="E35" s="54">
        <f t="shared" si="10"/>
        <v>-409745.875</v>
      </c>
      <c r="F35" s="54">
        <f t="shared" si="10"/>
        <v>-67467.5</v>
      </c>
      <c r="G35" s="54">
        <f t="shared" si="10"/>
        <v>-409617.125</v>
      </c>
      <c r="H35" s="54">
        <f t="shared" si="10"/>
        <v>-409552.75</v>
      </c>
      <c r="I35" s="54">
        <f t="shared" si="10"/>
        <v>-409488.375</v>
      </c>
      <c r="J35" s="54">
        <f t="shared" si="10"/>
        <v>-409424</v>
      </c>
      <c r="K35" s="54">
        <f t="shared" si="10"/>
        <v>-409359.625</v>
      </c>
      <c r="L35" s="54">
        <f t="shared" si="10"/>
        <v>-67081.25</v>
      </c>
      <c r="M35" s="54">
        <f t="shared" si="10"/>
        <v>-67016.875</v>
      </c>
      <c r="N35" s="54">
        <f>SUM(B35:M35)</f>
        <v>-3889377.25</v>
      </c>
      <c r="O35" s="53"/>
    </row>
    <row r="36" spans="1:15" ht="22.5" customHeight="1">
      <c r="A36" s="52" t="s">
        <v>151</v>
      </c>
      <c r="B36" s="51">
        <v>4500000</v>
      </c>
      <c r="C36" s="51">
        <f t="shared" ref="C36:M36" si="11">B36-C37</f>
        <v>4462500</v>
      </c>
      <c r="D36" s="51">
        <f t="shared" si="11"/>
        <v>4425000</v>
      </c>
      <c r="E36" s="51">
        <f t="shared" si="11"/>
        <v>4387500</v>
      </c>
      <c r="F36" s="51">
        <f t="shared" si="11"/>
        <v>4350000</v>
      </c>
      <c r="G36" s="51">
        <f t="shared" si="11"/>
        <v>4312500</v>
      </c>
      <c r="H36" s="51">
        <f t="shared" si="11"/>
        <v>4275000</v>
      </c>
      <c r="I36" s="51">
        <f t="shared" si="11"/>
        <v>4237500</v>
      </c>
      <c r="J36" s="51">
        <f t="shared" si="11"/>
        <v>4200000</v>
      </c>
      <c r="K36" s="51">
        <f t="shared" si="11"/>
        <v>4162500</v>
      </c>
      <c r="L36" s="51">
        <f t="shared" si="11"/>
        <v>4125000</v>
      </c>
      <c r="M36" s="51">
        <f t="shared" si="11"/>
        <v>4087500</v>
      </c>
      <c r="N36" s="51">
        <f>M36</f>
        <v>4087500</v>
      </c>
      <c r="O36" s="50" t="s">
        <v>152</v>
      </c>
    </row>
    <row r="37" spans="1:15" ht="22.5" customHeight="1">
      <c r="A37" s="42" t="s">
        <v>153</v>
      </c>
      <c r="B37" s="49"/>
      <c r="C37" s="49">
        <v>37500</v>
      </c>
      <c r="D37" s="49">
        <v>37500</v>
      </c>
      <c r="E37" s="49">
        <v>37500</v>
      </c>
      <c r="F37" s="49">
        <v>37500</v>
      </c>
      <c r="G37" s="49">
        <v>37500</v>
      </c>
      <c r="H37" s="49">
        <v>37500</v>
      </c>
      <c r="I37" s="49">
        <v>37500</v>
      </c>
      <c r="J37" s="49">
        <v>37500</v>
      </c>
      <c r="K37" s="49">
        <v>37500</v>
      </c>
      <c r="L37" s="49">
        <v>37500</v>
      </c>
      <c r="M37" s="49">
        <v>37500</v>
      </c>
      <c r="N37" s="48">
        <f>SUM(B37:M37)</f>
        <v>412500</v>
      </c>
      <c r="O37" s="42"/>
    </row>
    <row r="38" spans="1:15" ht="22.5" customHeight="1">
      <c r="A38" s="40" t="s">
        <v>138</v>
      </c>
      <c r="B38" s="47">
        <f t="shared" ref="B38:M38" si="12">B26</f>
        <v>0</v>
      </c>
      <c r="C38" s="47">
        <f t="shared" si="12"/>
        <v>0</v>
      </c>
      <c r="D38" s="47">
        <f t="shared" si="12"/>
        <v>0</v>
      </c>
      <c r="E38" s="47">
        <f t="shared" si="12"/>
        <v>0</v>
      </c>
      <c r="F38" s="47">
        <f t="shared" si="12"/>
        <v>0</v>
      </c>
      <c r="G38" s="47">
        <f t="shared" si="12"/>
        <v>0</v>
      </c>
      <c r="H38" s="47">
        <f t="shared" si="12"/>
        <v>0</v>
      </c>
      <c r="I38" s="47">
        <f t="shared" si="12"/>
        <v>0</v>
      </c>
      <c r="J38" s="47">
        <f t="shared" si="12"/>
        <v>0</v>
      </c>
      <c r="K38" s="47">
        <f t="shared" si="12"/>
        <v>0</v>
      </c>
      <c r="L38" s="47">
        <f t="shared" si="12"/>
        <v>0</v>
      </c>
      <c r="M38" s="47">
        <f t="shared" si="12"/>
        <v>0</v>
      </c>
      <c r="N38" s="46">
        <f>SUM(B38:M38)</f>
        <v>0</v>
      </c>
      <c r="O38" s="42"/>
    </row>
    <row r="39" spans="1:15" ht="22.5" customHeight="1">
      <c r="A39" s="45" t="s">
        <v>154</v>
      </c>
      <c r="B39" s="44">
        <f t="shared" ref="B39:M39" si="13">B35-B37+B38</f>
        <v>-410939</v>
      </c>
      <c r="C39" s="44">
        <f t="shared" si="13"/>
        <v>-447374.625</v>
      </c>
      <c r="D39" s="44">
        <f t="shared" si="13"/>
        <v>-447310.25</v>
      </c>
      <c r="E39" s="44">
        <f t="shared" si="13"/>
        <v>-447245.875</v>
      </c>
      <c r="F39" s="44">
        <f t="shared" si="13"/>
        <v>-104967.5</v>
      </c>
      <c r="G39" s="44">
        <f t="shared" si="13"/>
        <v>-447117.125</v>
      </c>
      <c r="H39" s="44">
        <f t="shared" si="13"/>
        <v>-447052.75</v>
      </c>
      <c r="I39" s="44">
        <f t="shared" si="13"/>
        <v>-446988.375</v>
      </c>
      <c r="J39" s="44">
        <f t="shared" si="13"/>
        <v>-446924</v>
      </c>
      <c r="K39" s="44">
        <f t="shared" si="13"/>
        <v>-446859.625</v>
      </c>
      <c r="L39" s="44">
        <f t="shared" si="13"/>
        <v>-104581.25</v>
      </c>
      <c r="M39" s="44">
        <f t="shared" si="13"/>
        <v>-104516.875</v>
      </c>
      <c r="N39" s="43"/>
      <c r="O39" s="42"/>
    </row>
  </sheetData>
  <mergeCells count="1">
    <mergeCell ref="A1:H1"/>
  </mergeCells>
  <phoneticPr fontId="16"/>
  <printOptions horizontalCentered="1" verticalCentered="1"/>
  <pageMargins left="0" right="0" top="0" bottom="0" header="0.31496062992125984" footer="0.31496062992125984"/>
  <pageSetup paperSize="9" scale="6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2"/>
  <sheetViews>
    <sheetView topLeftCell="A8" zoomScale="92" workbookViewId="0">
      <selection activeCell="M35" sqref="M35"/>
    </sheetView>
  </sheetViews>
  <sheetFormatPr defaultRowHeight="13"/>
  <cols>
    <col min="1" max="1" width="5.19921875" customWidth="1"/>
    <col min="2" max="2" width="2.19921875" customWidth="1"/>
    <col min="3" max="3" width="7.796875" customWidth="1"/>
    <col min="4" max="4" width="2.796875" customWidth="1"/>
    <col min="5" max="5" width="7.19921875" customWidth="1"/>
    <col min="6" max="6" width="3.296875" customWidth="1"/>
    <col min="7" max="7" width="3.69921875" customWidth="1"/>
    <col min="8" max="8" width="9.296875" customWidth="1"/>
    <col min="9" max="9" width="8.19921875" customWidth="1"/>
    <col min="10" max="10" width="2.796875" customWidth="1"/>
    <col min="11" max="11" width="11.19921875" customWidth="1"/>
    <col min="12" max="12" width="13.296875" customWidth="1"/>
    <col min="13" max="13" width="18.69921875" customWidth="1"/>
    <col min="14" max="14" width="0.69921875" customWidth="1"/>
    <col min="15" max="15" width="2.796875" customWidth="1"/>
  </cols>
  <sheetData>
    <row r="1" spans="1:15" ht="27.75" customHeight="1">
      <c r="A1" s="152" t="s">
        <v>155</v>
      </c>
      <c r="B1" s="153"/>
      <c r="C1" s="153"/>
      <c r="D1" s="153"/>
      <c r="E1" s="153"/>
      <c r="F1" s="153"/>
      <c r="G1" s="153"/>
      <c r="H1" s="153"/>
      <c r="I1" s="153"/>
      <c r="J1" s="153"/>
      <c r="K1" s="153"/>
      <c r="L1" s="153"/>
      <c r="M1" s="153"/>
      <c r="N1" s="153"/>
      <c r="O1" s="153"/>
    </row>
    <row r="2" spans="1:15" ht="33" customHeight="1">
      <c r="A2" s="154" t="s">
        <v>156</v>
      </c>
      <c r="B2" s="155"/>
      <c r="C2" s="155"/>
      <c r="D2" s="155"/>
      <c r="E2" s="155"/>
      <c r="F2" s="155"/>
      <c r="G2" s="155"/>
      <c r="H2" s="155"/>
      <c r="I2" s="155"/>
      <c r="J2" s="155"/>
      <c r="K2" s="155"/>
      <c r="L2" s="155"/>
      <c r="M2" s="155"/>
      <c r="N2" s="155"/>
      <c r="O2" s="155"/>
    </row>
    <row r="3" spans="1:15" ht="18.649999999999999" customHeight="1">
      <c r="A3" s="160" t="s">
        <v>157</v>
      </c>
      <c r="B3" s="161"/>
      <c r="C3" s="161"/>
      <c r="D3" s="161"/>
      <c r="E3" s="161"/>
      <c r="F3" s="161"/>
      <c r="G3" s="162"/>
      <c r="H3" s="156" t="s">
        <v>158</v>
      </c>
      <c r="I3" s="158"/>
      <c r="J3" s="156" t="s">
        <v>159</v>
      </c>
      <c r="K3" s="157"/>
      <c r="L3" s="158"/>
      <c r="M3" s="156" t="s">
        <v>158</v>
      </c>
      <c r="N3" s="159"/>
    </row>
    <row r="4" spans="1:15" ht="18.649999999999999" customHeight="1">
      <c r="A4" s="148" t="s">
        <v>160</v>
      </c>
      <c r="B4" s="149" t="s">
        <v>161</v>
      </c>
      <c r="C4" s="149"/>
      <c r="D4" s="149"/>
      <c r="E4" s="149"/>
      <c r="F4" s="149"/>
      <c r="G4" s="149"/>
      <c r="H4" s="146">
        <v>200</v>
      </c>
      <c r="I4" s="146"/>
      <c r="J4" s="163" t="s">
        <v>162</v>
      </c>
      <c r="K4" s="163"/>
      <c r="L4" s="163"/>
      <c r="M4" s="26">
        <v>300</v>
      </c>
      <c r="N4" s="23"/>
    </row>
    <row r="5" spans="1:15" ht="18.649999999999999" customHeight="1">
      <c r="A5" s="148"/>
      <c r="B5" s="150" t="s">
        <v>163</v>
      </c>
      <c r="C5" s="150"/>
      <c r="D5" s="150"/>
      <c r="E5" s="150"/>
      <c r="F5" s="150"/>
      <c r="G5" s="150"/>
      <c r="H5" s="147">
        <v>100</v>
      </c>
      <c r="I5" s="147"/>
      <c r="J5" s="163"/>
      <c r="K5" s="163"/>
      <c r="L5" s="163"/>
      <c r="M5" s="27"/>
      <c r="N5" s="24"/>
    </row>
    <row r="6" spans="1:15" ht="18.649999999999999" customHeight="1">
      <c r="A6" s="148"/>
      <c r="B6" s="150" t="s">
        <v>164</v>
      </c>
      <c r="C6" s="150"/>
      <c r="D6" s="150"/>
      <c r="E6" s="150"/>
      <c r="F6" s="150"/>
      <c r="G6" s="150"/>
      <c r="H6" s="147">
        <v>0</v>
      </c>
      <c r="I6" s="147"/>
      <c r="J6" s="163"/>
      <c r="K6" s="163"/>
      <c r="L6" s="163"/>
      <c r="M6" s="28"/>
      <c r="N6" s="25"/>
    </row>
    <row r="7" spans="1:15" ht="18.649999999999999" customHeight="1">
      <c r="A7" s="148"/>
      <c r="B7" s="150" t="s">
        <v>165</v>
      </c>
      <c r="C7" s="150"/>
      <c r="D7" s="150"/>
      <c r="E7" s="150"/>
      <c r="F7" s="150"/>
      <c r="G7" s="150"/>
      <c r="H7" s="147">
        <v>0</v>
      </c>
      <c r="I7" s="147"/>
      <c r="J7" s="163" t="s">
        <v>166</v>
      </c>
      <c r="K7" s="163"/>
      <c r="L7" s="163"/>
      <c r="M7" s="26">
        <v>200</v>
      </c>
      <c r="N7" s="23"/>
    </row>
    <row r="8" spans="1:15" ht="18.649999999999999" customHeight="1">
      <c r="A8" s="148"/>
      <c r="B8" s="150"/>
      <c r="C8" s="150"/>
      <c r="D8" s="150"/>
      <c r="E8" s="150"/>
      <c r="F8" s="150"/>
      <c r="G8" s="150"/>
      <c r="H8" s="147"/>
      <c r="I8" s="147"/>
      <c r="J8" s="163"/>
      <c r="K8" s="163"/>
      <c r="L8" s="163"/>
      <c r="M8" s="28"/>
      <c r="N8" s="25"/>
    </row>
    <row r="9" spans="1:15" ht="18.649999999999999" customHeight="1">
      <c r="A9" s="148"/>
      <c r="B9" s="151"/>
      <c r="C9" s="151"/>
      <c r="D9" s="151"/>
      <c r="E9" s="151"/>
      <c r="F9" s="151"/>
      <c r="G9" s="151"/>
      <c r="H9" s="145"/>
      <c r="I9" s="145"/>
      <c r="J9" s="163" t="s">
        <v>167</v>
      </c>
      <c r="K9" s="163"/>
      <c r="L9" s="163"/>
      <c r="M9" s="26">
        <v>4500</v>
      </c>
      <c r="N9" s="23"/>
    </row>
    <row r="10" spans="1:15" ht="18.649999999999999" customHeight="1">
      <c r="A10" s="148" t="s">
        <v>168</v>
      </c>
      <c r="B10" s="149" t="s">
        <v>169</v>
      </c>
      <c r="C10" s="149"/>
      <c r="D10" s="149"/>
      <c r="E10" s="149"/>
      <c r="F10" s="149"/>
      <c r="G10" s="149"/>
      <c r="H10" s="146">
        <v>720</v>
      </c>
      <c r="I10" s="146"/>
      <c r="J10" s="163"/>
      <c r="K10" s="163"/>
      <c r="L10" s="163"/>
      <c r="M10" s="27"/>
      <c r="N10" s="24"/>
    </row>
    <row r="11" spans="1:15" ht="18.649999999999999" customHeight="1">
      <c r="A11" s="148"/>
      <c r="B11" s="150"/>
      <c r="C11" s="150"/>
      <c r="D11" s="150"/>
      <c r="E11" s="150"/>
      <c r="F11" s="150"/>
      <c r="G11" s="150"/>
      <c r="H11" s="147">
        <v>450</v>
      </c>
      <c r="I11" s="147"/>
      <c r="J11" s="163"/>
      <c r="K11" s="163"/>
      <c r="L11" s="163"/>
      <c r="M11" s="27"/>
      <c r="N11" s="24"/>
    </row>
    <row r="12" spans="1:15" ht="18.649999999999999" customHeight="1">
      <c r="A12" s="148"/>
      <c r="B12" s="150" t="s">
        <v>170</v>
      </c>
      <c r="C12" s="150"/>
      <c r="D12" s="150"/>
      <c r="E12" s="150"/>
      <c r="F12" s="150"/>
      <c r="G12" s="150"/>
      <c r="H12" s="143">
        <v>530</v>
      </c>
      <c r="I12" s="144"/>
      <c r="J12" s="163"/>
      <c r="K12" s="163"/>
      <c r="L12" s="163"/>
      <c r="M12" s="27"/>
      <c r="N12" s="24"/>
    </row>
    <row r="13" spans="1:15" ht="18.649999999999999" customHeight="1">
      <c r="A13" s="148"/>
      <c r="B13" s="150" t="s">
        <v>171</v>
      </c>
      <c r="C13" s="150"/>
      <c r="D13" s="150"/>
      <c r="E13" s="150"/>
      <c r="F13" s="150"/>
      <c r="G13" s="150"/>
      <c r="H13" s="143">
        <v>3000</v>
      </c>
      <c r="I13" s="144"/>
      <c r="J13" s="163"/>
      <c r="K13" s="163"/>
      <c r="L13" s="163"/>
      <c r="M13" s="27"/>
      <c r="N13" s="24"/>
    </row>
    <row r="14" spans="1:15" ht="18.649999999999999" customHeight="1">
      <c r="A14" s="148"/>
      <c r="B14" s="151"/>
      <c r="C14" s="151"/>
      <c r="D14" s="151"/>
      <c r="E14" s="151"/>
      <c r="F14" s="151"/>
      <c r="G14" s="151"/>
      <c r="H14" s="145"/>
      <c r="I14" s="145"/>
      <c r="J14" s="163"/>
      <c r="K14" s="163"/>
      <c r="L14" s="163"/>
      <c r="M14" s="28"/>
      <c r="N14" s="25"/>
    </row>
    <row r="15" spans="1:15" ht="18.649999999999999" customHeight="1">
      <c r="A15" s="164" t="s">
        <v>172</v>
      </c>
      <c r="B15" s="165"/>
      <c r="C15" s="165"/>
      <c r="D15" s="165"/>
      <c r="E15" s="165"/>
      <c r="F15" s="165"/>
      <c r="G15" s="166"/>
      <c r="H15" s="167">
        <f>SUM(H4:I14)</f>
        <v>5000</v>
      </c>
      <c r="I15" s="168"/>
      <c r="J15" s="164" t="s">
        <v>172</v>
      </c>
      <c r="K15" s="165"/>
      <c r="L15" s="166"/>
      <c r="M15" s="167">
        <f>SUM(M4:N14)</f>
        <v>5000</v>
      </c>
      <c r="N15" s="168"/>
    </row>
    <row r="16" spans="1:15" ht="16.5" customHeight="1">
      <c r="A16" s="169" t="s">
        <v>173</v>
      </c>
      <c r="B16" s="169"/>
      <c r="C16" s="169"/>
      <c r="D16" s="169"/>
      <c r="E16" s="169"/>
      <c r="F16" s="169"/>
      <c r="G16" s="169"/>
      <c r="H16" s="169"/>
      <c r="I16" s="169"/>
      <c r="J16" s="169"/>
      <c r="K16" s="169"/>
      <c r="L16" s="169"/>
      <c r="M16" s="169"/>
      <c r="N16" s="169"/>
      <c r="O16" s="169"/>
    </row>
    <row r="17" spans="1:14" ht="18.649999999999999" customHeight="1">
      <c r="A17" s="170"/>
      <c r="B17" s="171"/>
      <c r="C17" s="171"/>
      <c r="D17" s="171"/>
      <c r="E17" s="171"/>
      <c r="F17" s="172"/>
      <c r="G17" s="173" t="s">
        <v>174</v>
      </c>
      <c r="H17" s="174"/>
      <c r="I17" s="175" t="s">
        <v>175</v>
      </c>
      <c r="J17" s="176"/>
      <c r="K17" s="1" t="s">
        <v>176</v>
      </c>
      <c r="L17" s="177" t="s">
        <v>177</v>
      </c>
      <c r="M17" s="178"/>
      <c r="N17" s="159"/>
    </row>
    <row r="18" spans="1:14" ht="18.649999999999999" customHeight="1">
      <c r="A18" s="179" t="s">
        <v>178</v>
      </c>
      <c r="B18" s="180"/>
      <c r="C18" s="180"/>
      <c r="D18" s="180"/>
      <c r="E18" s="180"/>
      <c r="F18" s="181"/>
      <c r="G18" s="182">
        <f>('Ⅱ．事業内容-販売計画'!B3/1000)</f>
        <v>4014</v>
      </c>
      <c r="H18" s="183"/>
      <c r="I18" s="182">
        <f>('Ⅱ．事業内容-販売計画'!B6/1000)</f>
        <v>8370</v>
      </c>
      <c r="J18" s="183"/>
      <c r="K18" s="2">
        <f>('Ⅱ．事業内容-販売計画'!B9/1000)</f>
        <v>10332</v>
      </c>
      <c r="L18" s="184" t="s">
        <v>179</v>
      </c>
      <c r="M18" s="185"/>
      <c r="N18" s="186"/>
    </row>
    <row r="19" spans="1:14" ht="18.649999999999999" customHeight="1">
      <c r="A19" s="179" t="s">
        <v>180</v>
      </c>
      <c r="B19" s="180"/>
      <c r="C19" s="180"/>
      <c r="D19" s="180"/>
      <c r="E19" s="180"/>
      <c r="F19" s="181"/>
      <c r="G19" s="182">
        <f>G18*'Ⅱ．事業内容-仕入、人員計画'!$B$2</f>
        <v>116.40600000000001</v>
      </c>
      <c r="H19" s="183"/>
      <c r="I19" s="182">
        <f>I18*'Ⅱ．事業内容-仕入、人員計画'!$B$2</f>
        <v>242.73000000000002</v>
      </c>
      <c r="J19" s="183"/>
      <c r="K19" s="2">
        <f>K18*'Ⅱ．事業内容-仕入、人員計画'!$B$2</f>
        <v>299.62800000000004</v>
      </c>
      <c r="L19" s="187" t="s">
        <v>181</v>
      </c>
      <c r="M19" s="185"/>
      <c r="N19" s="186"/>
    </row>
    <row r="20" spans="1:14" ht="18.649999999999999" customHeight="1">
      <c r="A20" s="179" t="s">
        <v>182</v>
      </c>
      <c r="B20" s="180"/>
      <c r="C20" s="180"/>
      <c r="D20" s="180"/>
      <c r="E20" s="180"/>
      <c r="F20" s="181"/>
      <c r="G20" s="182">
        <f>G18-G19</f>
        <v>3897.5940000000001</v>
      </c>
      <c r="H20" s="183"/>
      <c r="I20" s="182">
        <f>I18-I19</f>
        <v>8127.27</v>
      </c>
      <c r="J20" s="183"/>
      <c r="K20" s="2">
        <f>K18-K19</f>
        <v>10032.371999999999</v>
      </c>
      <c r="L20" s="188"/>
      <c r="M20" s="189"/>
      <c r="N20" s="190"/>
    </row>
    <row r="21" spans="1:14" ht="18.649999999999999" customHeight="1">
      <c r="A21" s="191" t="s">
        <v>183</v>
      </c>
      <c r="B21" s="192"/>
      <c r="C21" s="192"/>
      <c r="D21" s="192"/>
      <c r="E21" s="192"/>
      <c r="F21" s="193"/>
      <c r="G21" s="182">
        <f>('Ⅱ．事業内容-仕入、人員計画'!G22/1000)</f>
        <v>7344</v>
      </c>
      <c r="H21" s="183"/>
      <c r="I21" s="182">
        <f>('Ⅱ．事業内容-仕入、人員計画'!G26/1000)</f>
        <v>7344</v>
      </c>
      <c r="J21" s="183"/>
      <c r="K21" s="2">
        <f>('Ⅱ．事業内容-仕入、人員計画'!G30/1000)</f>
        <v>7344</v>
      </c>
      <c r="L21" s="194" t="s">
        <v>184</v>
      </c>
      <c r="M21" s="189"/>
      <c r="N21" s="190"/>
    </row>
    <row r="22" spans="1:14" ht="17.149999999999999" customHeight="1">
      <c r="A22" s="191" t="s">
        <v>185</v>
      </c>
      <c r="B22" s="192"/>
      <c r="C22" s="192"/>
      <c r="D22" s="192"/>
      <c r="E22" s="192"/>
      <c r="F22" s="193"/>
      <c r="G22" s="182">
        <f>('Ⅱ．事業内容-販管費計画、'!N27/1000)</f>
        <v>0</v>
      </c>
      <c r="H22" s="183"/>
      <c r="I22" s="182">
        <v>0</v>
      </c>
      <c r="J22" s="183"/>
      <c r="K22" s="2">
        <f>I22*2</f>
        <v>0</v>
      </c>
      <c r="L22" s="195"/>
      <c r="M22" s="196"/>
      <c r="N22" s="197"/>
    </row>
    <row r="23" spans="1:14" ht="18.649999999999999" customHeight="1">
      <c r="A23" s="191" t="s">
        <v>186</v>
      </c>
      <c r="B23" s="192"/>
      <c r="C23" s="192"/>
      <c r="D23" s="192"/>
      <c r="E23" s="192"/>
      <c r="F23" s="193"/>
      <c r="G23" s="182">
        <v>0</v>
      </c>
      <c r="H23" s="183"/>
      <c r="I23" s="182">
        <v>0</v>
      </c>
      <c r="J23" s="183"/>
      <c r="K23" s="2">
        <v>0</v>
      </c>
      <c r="L23" s="188"/>
      <c r="M23" s="189"/>
      <c r="N23" s="190"/>
    </row>
    <row r="24" spans="1:14" ht="18.649999999999999" customHeight="1">
      <c r="A24" s="191" t="s">
        <v>187</v>
      </c>
      <c r="B24" s="192"/>
      <c r="C24" s="192"/>
      <c r="D24" s="192"/>
      <c r="E24" s="192"/>
      <c r="F24" s="193"/>
      <c r="G24" s="182">
        <f>G25-(G21+G22+G23)</f>
        <v>354.52000000000044</v>
      </c>
      <c r="H24" s="183"/>
      <c r="I24" s="182">
        <f>I25-(I21+I22+I23)</f>
        <v>2545.0400000000009</v>
      </c>
      <c r="J24" s="183"/>
      <c r="K24" s="2">
        <f>K25-(K21+K22+K23)</f>
        <v>2545.0400000000009</v>
      </c>
      <c r="L24" s="187" t="s">
        <v>188</v>
      </c>
      <c r="M24" s="185"/>
      <c r="N24" s="186"/>
    </row>
    <row r="25" spans="1:14" ht="18.649999999999999" customHeight="1">
      <c r="A25" s="198" t="s">
        <v>189</v>
      </c>
      <c r="B25" s="199"/>
      <c r="C25" s="199"/>
      <c r="D25" s="199"/>
      <c r="E25" s="199"/>
      <c r="F25" s="200"/>
      <c r="G25" s="182">
        <f>('Ⅱ．事業内容-販管費計画、'!N30/1000)</f>
        <v>7698.52</v>
      </c>
      <c r="H25" s="183"/>
      <c r="I25" s="182">
        <f>G25+(G25-5508)</f>
        <v>9889.0400000000009</v>
      </c>
      <c r="J25" s="183"/>
      <c r="K25" s="2">
        <f>G25+(G25-5508)</f>
        <v>9889.0400000000009</v>
      </c>
      <c r="L25" s="188"/>
      <c r="M25" s="189"/>
      <c r="N25" s="190"/>
    </row>
    <row r="26" spans="1:14" ht="18.649999999999999" customHeight="1">
      <c r="A26" s="179" t="s">
        <v>190</v>
      </c>
      <c r="B26" s="180"/>
      <c r="C26" s="180"/>
      <c r="D26" s="180"/>
      <c r="E26" s="180"/>
      <c r="F26" s="181"/>
      <c r="G26" s="182">
        <f>G20-G25</f>
        <v>-3800.9260000000004</v>
      </c>
      <c r="H26" s="183"/>
      <c r="I26" s="182">
        <f>I20-I25</f>
        <v>-1761.7700000000004</v>
      </c>
      <c r="J26" s="183"/>
      <c r="K26" s="2">
        <f>K20-K25</f>
        <v>143.33199999999852</v>
      </c>
      <c r="L26" s="188"/>
      <c r="M26" s="189"/>
      <c r="N26" s="190"/>
    </row>
    <row r="27" spans="1:14" ht="23.15" customHeight="1">
      <c r="A27" s="201" t="s">
        <v>191</v>
      </c>
      <c r="B27" s="196"/>
      <c r="C27" s="196"/>
      <c r="D27" s="196"/>
      <c r="E27" s="196"/>
      <c r="F27" s="197"/>
      <c r="G27" s="202">
        <f>('Ⅱ．事業内容-販管費計画、'!N34/1000)</f>
        <v>88.451250000000002</v>
      </c>
      <c r="H27" s="203"/>
      <c r="I27" s="202">
        <v>150</v>
      </c>
      <c r="J27" s="203"/>
      <c r="K27" s="3">
        <v>100</v>
      </c>
      <c r="L27" s="204"/>
      <c r="M27" s="196"/>
      <c r="N27" s="197"/>
    </row>
    <row r="28" spans="1:14" ht="18.649999999999999" customHeight="1">
      <c r="A28" s="179" t="s">
        <v>192</v>
      </c>
      <c r="B28" s="180"/>
      <c r="C28" s="180"/>
      <c r="D28" s="180"/>
      <c r="E28" s="180"/>
      <c r="F28" s="181"/>
      <c r="G28" s="205">
        <f>G26-G27</f>
        <v>-3889.3772500000005</v>
      </c>
      <c r="H28" s="206"/>
      <c r="I28" s="182">
        <f>I26-I27</f>
        <v>-1911.7700000000004</v>
      </c>
      <c r="J28" s="183"/>
      <c r="K28" s="2">
        <f>K26-K27</f>
        <v>43.331999999998516</v>
      </c>
      <c r="L28" s="188"/>
      <c r="M28" s="189"/>
      <c r="N28" s="190"/>
    </row>
    <row r="29" spans="1:14" ht="18.649999999999999" customHeight="1">
      <c r="A29" s="179" t="s">
        <v>193</v>
      </c>
      <c r="B29" s="180"/>
      <c r="C29" s="180"/>
      <c r="D29" s="180"/>
      <c r="E29" s="180"/>
      <c r="F29" s="181"/>
      <c r="G29" s="205">
        <f>G28*30%</f>
        <v>-1166.813175</v>
      </c>
      <c r="H29" s="206"/>
      <c r="I29" s="202">
        <f>I28*30%</f>
        <v>-573.53100000000006</v>
      </c>
      <c r="J29" s="203"/>
      <c r="K29" s="2">
        <f>K28*30%</f>
        <v>12.999599999999555</v>
      </c>
      <c r="L29" s="207" t="s">
        <v>194</v>
      </c>
      <c r="M29" s="208"/>
      <c r="N29" s="209"/>
    </row>
    <row r="30" spans="1:14" ht="18.649999999999999" customHeight="1">
      <c r="A30" s="179" t="s">
        <v>195</v>
      </c>
      <c r="B30" s="180"/>
      <c r="C30" s="180"/>
      <c r="D30" s="180"/>
      <c r="E30" s="180"/>
      <c r="F30" s="181"/>
      <c r="G30" s="205">
        <f>G28-G29</f>
        <v>-2722.5640750000002</v>
      </c>
      <c r="H30" s="206"/>
      <c r="I30" s="182">
        <f>I28-I29</f>
        <v>-1338.2390000000005</v>
      </c>
      <c r="J30" s="183"/>
      <c r="K30" s="2">
        <f>K28-K29</f>
        <v>30.332399999998962</v>
      </c>
      <c r="L30" s="188"/>
      <c r="M30" s="189"/>
      <c r="N30" s="190"/>
    </row>
    <row r="31" spans="1:14" ht="13.5" customHeight="1"/>
    <row r="32" spans="1:14" ht="13" customHeight="1"/>
  </sheetData>
  <autoFilter ref="A17:N30" xr:uid="{00000000-0001-0000-0400-000000000000}">
    <filterColumn colId="0" showButton="0"/>
    <filterColumn colId="1" showButton="0"/>
    <filterColumn colId="2" showButton="0"/>
    <filterColumn colId="3" showButton="0"/>
    <filterColumn colId="4" showButton="0"/>
    <filterColumn colId="6" showButton="0"/>
    <filterColumn colId="8" showButton="0"/>
    <filterColumn colId="11" showButton="0"/>
    <filterColumn colId="12" showButton="0"/>
  </autoFilter>
  <mergeCells count="94">
    <mergeCell ref="A30:F30"/>
    <mergeCell ref="G30:H30"/>
    <mergeCell ref="I30:J30"/>
    <mergeCell ref="L30:N30"/>
    <mergeCell ref="A28:F28"/>
    <mergeCell ref="G28:H28"/>
    <mergeCell ref="I28:J28"/>
    <mergeCell ref="L28:N28"/>
    <mergeCell ref="A29:F29"/>
    <mergeCell ref="G29:H29"/>
    <mergeCell ref="I29:J29"/>
    <mergeCell ref="L29:N29"/>
    <mergeCell ref="A26:F26"/>
    <mergeCell ref="G26:H26"/>
    <mergeCell ref="L26:N26"/>
    <mergeCell ref="A27:F27"/>
    <mergeCell ref="G27:H27"/>
    <mergeCell ref="I27:J27"/>
    <mergeCell ref="L27:N27"/>
    <mergeCell ref="I26:J26"/>
    <mergeCell ref="A24:F24"/>
    <mergeCell ref="G24:H24"/>
    <mergeCell ref="I24:J24"/>
    <mergeCell ref="L24:N24"/>
    <mergeCell ref="A25:F25"/>
    <mergeCell ref="G25:H25"/>
    <mergeCell ref="I25:J25"/>
    <mergeCell ref="L25:N25"/>
    <mergeCell ref="A22:F22"/>
    <mergeCell ref="G22:H22"/>
    <mergeCell ref="I22:J22"/>
    <mergeCell ref="L22:N22"/>
    <mergeCell ref="A23:F23"/>
    <mergeCell ref="G23:H23"/>
    <mergeCell ref="I23:J23"/>
    <mergeCell ref="L23:N23"/>
    <mergeCell ref="A20:F20"/>
    <mergeCell ref="G20:H20"/>
    <mergeCell ref="I20:J20"/>
    <mergeCell ref="L20:N20"/>
    <mergeCell ref="A21:F21"/>
    <mergeCell ref="G21:H21"/>
    <mergeCell ref="I21:J21"/>
    <mergeCell ref="L21:N21"/>
    <mergeCell ref="A18:F18"/>
    <mergeCell ref="G18:H18"/>
    <mergeCell ref="I18:J18"/>
    <mergeCell ref="L18:N18"/>
    <mergeCell ref="A19:F19"/>
    <mergeCell ref="G19:H19"/>
    <mergeCell ref="I19:J19"/>
    <mergeCell ref="L19:N19"/>
    <mergeCell ref="J15:L15"/>
    <mergeCell ref="M15:N15"/>
    <mergeCell ref="A16:O16"/>
    <mergeCell ref="A17:F17"/>
    <mergeCell ref="G17:H17"/>
    <mergeCell ref="I17:J17"/>
    <mergeCell ref="L17:N17"/>
    <mergeCell ref="A15:G15"/>
    <mergeCell ref="H15:I15"/>
    <mergeCell ref="A1:O1"/>
    <mergeCell ref="A2:O2"/>
    <mergeCell ref="H4:I4"/>
    <mergeCell ref="H5:I5"/>
    <mergeCell ref="H6:I6"/>
    <mergeCell ref="J3:L3"/>
    <mergeCell ref="M3:N3"/>
    <mergeCell ref="A3:G3"/>
    <mergeCell ref="H3:I3"/>
    <mergeCell ref="A4:A9"/>
    <mergeCell ref="J4:L6"/>
    <mergeCell ref="H7:I7"/>
    <mergeCell ref="J7:L8"/>
    <mergeCell ref="J9:L14"/>
    <mergeCell ref="H14:I14"/>
    <mergeCell ref="H8:I8"/>
    <mergeCell ref="A10:A14"/>
    <mergeCell ref="B4:G4"/>
    <mergeCell ref="B5:G5"/>
    <mergeCell ref="B6:G6"/>
    <mergeCell ref="B8:G8"/>
    <mergeCell ref="B9:G9"/>
    <mergeCell ref="B10:G10"/>
    <mergeCell ref="B11:G11"/>
    <mergeCell ref="B12:G12"/>
    <mergeCell ref="B13:G13"/>
    <mergeCell ref="B14:G14"/>
    <mergeCell ref="B7:G7"/>
    <mergeCell ref="H12:I12"/>
    <mergeCell ref="H9:I9"/>
    <mergeCell ref="H10:I10"/>
    <mergeCell ref="H11:I11"/>
    <mergeCell ref="H13:I13"/>
  </mergeCells>
  <phoneticPr fontId="16"/>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Ⅰ．企業概要</vt:lpstr>
      <vt:lpstr>Ⅱ．事業内容-販売計画</vt:lpstr>
      <vt:lpstr>Ⅱ．事業内容</vt:lpstr>
      <vt:lpstr>Ⅱ．事業内容-仕入、人員計画</vt:lpstr>
      <vt:lpstr>Ⅱ．事業内容-販管費計画、</vt:lpstr>
      <vt:lpstr>Ⅲ．数値計画</vt:lpstr>
      <vt:lpstr>'Ⅱ．事業内容-販管費計画、'!Print_Area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中小企業基盤整備機構</dc:creator>
  <cp:keywords/>
  <dc:description/>
  <cp:lastModifiedBy>マリア 柳沼</cp:lastModifiedBy>
  <cp:revision/>
  <cp:lastPrinted>2026-04-08T02:22:32Z</cp:lastPrinted>
  <dcterms:created xsi:type="dcterms:W3CDTF">2024-11-25T08:12:10Z</dcterms:created>
  <dcterms:modified xsi:type="dcterms:W3CDTF">2026-04-08T02:23:54Z</dcterms:modified>
  <cp:category/>
  <cp:contentStatus/>
</cp:coreProperties>
</file>